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 codeName="ThisWorkbook"/>
  <bookViews>
    <workbookView xWindow="80" yWindow="65496" windowWidth="19600" windowHeight="13460" tabRatio="833" activeTab="10"/>
  </bookViews>
  <sheets>
    <sheet name="Summary" sheetId="1" r:id="rId1"/>
    <sheet name="Data1" sheetId="2" r:id="rId2"/>
    <sheet name="Data2" sheetId="3" r:id="rId3"/>
    <sheet name="Data3" sheetId="4" r:id="rId4"/>
    <sheet name="Data4" sheetId="5" r:id="rId5"/>
    <sheet name="Data5" sheetId="6" r:id="rId6"/>
    <sheet name="Data6" sheetId="7" r:id="rId7"/>
    <sheet name="Data7" sheetId="8" r:id="rId8"/>
    <sheet name="Data8" sheetId="9" r:id="rId9"/>
    <sheet name="temp2" sheetId="10" r:id="rId10"/>
    <sheet name="Info" sheetId="11" r:id="rId11"/>
  </sheets>
  <definedNames>
    <definedName name="anscount" hidden="1">1</definedName>
    <definedName name="limcount" hidden="1">1</definedName>
    <definedName name="sencount" hidden="1">1</definedName>
    <definedName name="solver_adj" localSheetId="1" hidden="1">'Data1'!$A$2,'Data1'!$C$2:$D$2</definedName>
    <definedName name="solver_adj" localSheetId="2" hidden="1">'Data2'!$A$2,'Data2'!$C$2:$D$2</definedName>
    <definedName name="solver_adj" localSheetId="3" hidden="1">'Data3'!$A$2:$B$2,'Data3'!$C$2:$E$2</definedName>
    <definedName name="solver_adj" localSheetId="4" hidden="1">'Data4'!$A$2:$B$2,'Data4'!$C$2:$E$2</definedName>
    <definedName name="solver_adj" localSheetId="5" hidden="1">'Data5'!$A$2:$B$2,'Data5'!$C$2:$E$2</definedName>
    <definedName name="solver_adj" localSheetId="6" hidden="1">'Data6'!$A$2:$B$2,'Data6'!$C$2:$E$2</definedName>
    <definedName name="solver_adj" localSheetId="7" hidden="1">'Data7'!$A$2:$B$2,'Data7'!$C$2:$E$2</definedName>
    <definedName name="solver_adj" localSheetId="8" hidden="1">'Data8'!$A$2:$B$2,'Data8'!$C$2:$E$2</definedName>
    <definedName name="solver_cvg" localSheetId="1" hidden="1">0.000000001</definedName>
    <definedName name="solver_cvg" localSheetId="2" hidden="1">0.000000001</definedName>
    <definedName name="solver_cvg" localSheetId="3" hidden="1">0.000000001</definedName>
    <definedName name="solver_cvg" localSheetId="4" hidden="1">0.000000001</definedName>
    <definedName name="solver_cvg" localSheetId="5" hidden="1">0.000000001</definedName>
    <definedName name="solver_cvg" localSheetId="6" hidden="1">0.000000001</definedName>
    <definedName name="solver_cvg" localSheetId="7" hidden="1">0.000000001</definedName>
    <definedName name="solver_cvg" localSheetId="8" hidden="1">0.000000001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est" localSheetId="1" hidden="1">2</definedName>
    <definedName name="solver_est" localSheetId="2" hidden="1">2</definedName>
    <definedName name="solver_est" localSheetId="3" hidden="1">2</definedName>
    <definedName name="solver_est" localSheetId="4" hidden="1">2</definedName>
    <definedName name="solver_est" localSheetId="5" hidden="1">2</definedName>
    <definedName name="solver_est" localSheetId="6" hidden="1">2</definedName>
    <definedName name="solver_est" localSheetId="7" hidden="1">2</definedName>
    <definedName name="solver_est" localSheetId="8" hidden="1">2</definedName>
    <definedName name="solver_itr" localSheetId="1" hidden="1">25</definedName>
    <definedName name="solver_itr" localSheetId="2" hidden="1">25</definedName>
    <definedName name="solver_itr" localSheetId="3" hidden="1">25</definedName>
    <definedName name="solver_itr" localSheetId="4" hidden="1">25</definedName>
    <definedName name="solver_itr" localSheetId="5" hidden="1">25</definedName>
    <definedName name="solver_itr" localSheetId="6" hidden="1">25</definedName>
    <definedName name="solver_itr" localSheetId="7" hidden="1">25</definedName>
    <definedName name="solver_itr" localSheetId="8" hidden="1">1000</definedName>
    <definedName name="solver_lhs1" localSheetId="1" hidden="1">'Data1'!$B$2</definedName>
    <definedName name="solver_lhs1" localSheetId="2" hidden="1">'Data2'!$B$2</definedName>
    <definedName name="solver_lhs1" localSheetId="3" hidden="1">'Data3'!$B$2</definedName>
    <definedName name="solver_lhs1" localSheetId="4" hidden="1">'Data4'!$B$2</definedName>
    <definedName name="solver_lhs1" localSheetId="5" hidden="1">'Data5'!$B$2</definedName>
    <definedName name="solver_lhs1" localSheetId="6" hidden="1">'Data6'!$A$2</definedName>
    <definedName name="solver_lhs1" localSheetId="7" hidden="1">'Data7'!$A$2</definedName>
    <definedName name="solver_lhs1" localSheetId="8" hidden="1">'Data8'!#REF!</definedName>
    <definedName name="solver_lhs2" localSheetId="1" hidden="1">'Data1'!$B$2</definedName>
    <definedName name="solver_lhs2" localSheetId="2" hidden="1">'Data2'!$B$2</definedName>
    <definedName name="solver_lhs2" localSheetId="3" hidden="1">'Data3'!$B$2</definedName>
    <definedName name="solver_lhs2" localSheetId="4" hidden="1">'Data4'!$B$2</definedName>
    <definedName name="solver_lhs2" localSheetId="5" hidden="1">'Data5'!$A$2</definedName>
    <definedName name="solver_lhs2" localSheetId="6" hidden="1">'Data6'!$A$2</definedName>
    <definedName name="solver_lhs2" localSheetId="7" hidden="1">'Data7'!$A$2</definedName>
    <definedName name="solver_lhs2" localSheetId="8" hidden="1">'Data8'!#REF!</definedName>
    <definedName name="solver_lhs3" localSheetId="1" hidden="1">'Data1'!$B$2</definedName>
    <definedName name="solver_lhs3" localSheetId="2" hidden="1">'Data2'!$B$2</definedName>
    <definedName name="solver_lhs3" localSheetId="3" hidden="1">'Data3'!$B$2</definedName>
    <definedName name="solver_lhs3" localSheetId="4" hidden="1">'Data4'!$B$2</definedName>
    <definedName name="solver_lhs3" localSheetId="5" hidden="1">'Data5'!$B$2</definedName>
    <definedName name="solver_lhs3" localSheetId="6" hidden="1">'Data6'!$B$2</definedName>
    <definedName name="solver_lhs3" localSheetId="7" hidden="1">'Data7'!$B$2</definedName>
    <definedName name="solver_lhs3" localSheetId="8" hidden="1">'Data8'!#REF!</definedName>
    <definedName name="solver_lhs4" localSheetId="1" hidden="1">'Data1'!$B$2</definedName>
    <definedName name="solver_lhs4" localSheetId="2" hidden="1">'Data2'!$B$2</definedName>
    <definedName name="solver_lhs4" localSheetId="3" hidden="1">'Data3'!$B$2</definedName>
    <definedName name="solver_lhs4" localSheetId="4" hidden="1">'Data4'!$B$2</definedName>
    <definedName name="solver_lhs4" localSheetId="5" hidden="1">'Data5'!$B$2</definedName>
    <definedName name="solver_lhs4" localSheetId="6" hidden="1">'Data6'!$B$2</definedName>
    <definedName name="solver_lhs4" localSheetId="7" hidden="1">'Data7'!$B$2</definedName>
    <definedName name="solver_lhs4" localSheetId="8" hidden="1">'Data8'!#REF!</definedName>
    <definedName name="solver_lhs5" localSheetId="1" hidden="1">'Data1'!$D$2</definedName>
    <definedName name="solver_lhs5" localSheetId="2" hidden="1">'Data2'!$D$2</definedName>
    <definedName name="solver_lhs5" localSheetId="3" hidden="1">'Data3'!#REF!</definedName>
    <definedName name="solver_lhs5" localSheetId="4" hidden="1">'Data4'!$B$2</definedName>
    <definedName name="solver_lhs5" localSheetId="5" hidden="1">'Data5'!#REF!</definedName>
    <definedName name="solver_lhs5" localSheetId="6" hidden="1">'Data6'!#REF!</definedName>
    <definedName name="solver_lhs5" localSheetId="7" hidden="1">'Data7'!$E$2</definedName>
    <definedName name="solver_lhs5" localSheetId="8" hidden="1">'Data8'!$E$2</definedName>
    <definedName name="solver_lhs6" localSheetId="1" hidden="1">'Data1'!#REF!</definedName>
    <definedName name="solver_lhs6" localSheetId="2" hidden="1">'Data2'!#REF!</definedName>
    <definedName name="solver_lhs6" localSheetId="3" hidden="1">'Data3'!#REF!</definedName>
    <definedName name="solver_lhs6" localSheetId="4" hidden="1">'Data4'!#REF!</definedName>
    <definedName name="solver_lhs6" localSheetId="5" hidden="1">'Data5'!#REF!</definedName>
    <definedName name="solver_lhs6" localSheetId="6" hidden="1">'Data6'!#REF!</definedName>
    <definedName name="solver_lhs6" localSheetId="7" hidden="1">'Data7'!#REF!</definedName>
    <definedName name="solver_lhs6" localSheetId="8" hidden="1">'Data8'!#REF!</definedName>
    <definedName name="solver_lhs7" localSheetId="1" hidden="1">'Data1'!$J$6:$J$18</definedName>
    <definedName name="solver_lhs7" localSheetId="2" hidden="1">'Data2'!#REF!</definedName>
    <definedName name="solver_lhs7" localSheetId="3" hidden="1">'Data3'!$J$6:$J$18</definedName>
    <definedName name="solver_lhs7" localSheetId="4" hidden="1">'Data4'!$J$6:$J$18</definedName>
    <definedName name="solver_lhs7" localSheetId="5" hidden="1">'Data5'!$J$6:$J$18</definedName>
    <definedName name="solver_lhs7" localSheetId="6" hidden="1">'Data6'!$J$6:$J$18</definedName>
    <definedName name="solver_lhs7" localSheetId="7" hidden="1">'Data7'!$J$6:$J$18</definedName>
    <definedName name="solver_lhs7" localSheetId="8" hidden="1">'Data8'!$J$6:$J$18</definedName>
    <definedName name="solver_lhs8" localSheetId="1" hidden="1">'Data1'!$J$6:$J$18</definedName>
    <definedName name="solver_lhs8" localSheetId="2" hidden="1">'Data2'!$J$6:$J$18</definedName>
    <definedName name="solver_lhs8" localSheetId="3" hidden="1">'Data3'!$J$6:$J$18</definedName>
    <definedName name="solver_lhs8" localSheetId="4" hidden="1">'Data4'!$J$6:$J$18</definedName>
    <definedName name="solver_lhs8" localSheetId="5" hidden="1">'Data5'!$J$6:$J$18</definedName>
    <definedName name="solver_lhs8" localSheetId="6" hidden="1">'Data6'!$J$6:$J$18</definedName>
    <definedName name="solver_lhs8" localSheetId="7" hidden="1">'Data7'!$J$6:$J$18</definedName>
    <definedName name="solver_lhs8" localSheetId="8" hidden="1">'Data8'!$J$6:$J$18</definedName>
    <definedName name="solver_lhs9" localSheetId="1" hidden="1">'Data1'!#REF!</definedName>
    <definedName name="solver_lhs9" localSheetId="2" hidden="1">'Data2'!#REF!</definedName>
    <definedName name="solver_lhs9" localSheetId="3" hidden="1">'Data3'!#REF!</definedName>
    <definedName name="solver_lhs9" localSheetId="4" hidden="1">'Data4'!#REF!</definedName>
    <definedName name="solver_lhs9" localSheetId="5" hidden="1">'Data5'!#REF!</definedName>
    <definedName name="solver_lhs9" localSheetId="6" hidden="1">'Data6'!#REF!</definedName>
    <definedName name="solver_lhs9" localSheetId="7" hidden="1">'Data7'!#REF!</definedName>
    <definedName name="solver_lhs9" localSheetId="8" hidden="1">'Data8'!#REF!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4</definedName>
    <definedName name="solver_num" localSheetId="7" hidden="1">4</definedName>
    <definedName name="solver_num" localSheetId="8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opt" localSheetId="1" hidden="1">'Data1'!$H$28</definedName>
    <definedName name="solver_opt" localSheetId="2" hidden="1">'Data2'!$H$28</definedName>
    <definedName name="solver_opt" localSheetId="3" hidden="1">'Data3'!$H$28</definedName>
    <definedName name="solver_opt" localSheetId="4" hidden="1">'Data4'!$H$28</definedName>
    <definedName name="solver_opt" localSheetId="5" hidden="1">'Data5'!$H$28</definedName>
    <definedName name="solver_opt" localSheetId="6" hidden="1">'Data6'!$H$28</definedName>
    <definedName name="solver_opt" localSheetId="7" hidden="1">'Data7'!$H$28</definedName>
    <definedName name="solver_opt" localSheetId="8" hidden="1">'Data8'!$H$28</definedName>
    <definedName name="solver_pre" localSheetId="1" hidden="1">0.0001</definedName>
    <definedName name="solver_pre" localSheetId="2" hidden="1">0.0001</definedName>
    <definedName name="solver_pre" localSheetId="3" hidden="1">0.0001</definedName>
    <definedName name="solver_pre" localSheetId="4" hidden="1">0.0001</definedName>
    <definedName name="solver_pre" localSheetId="5" hidden="1">0.0001</definedName>
    <definedName name="solver_pre" localSheetId="6" hidden="1">0.0001</definedName>
    <definedName name="solver_pre" localSheetId="7" hidden="1">0.0001</definedName>
    <definedName name="solver_pre" localSheetId="8" hidden="1">0.0001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" localSheetId="4" hidden="1">1</definedName>
    <definedName name="solver_rel1" localSheetId="5" hidden="1">3</definedName>
    <definedName name="solver_rel1" localSheetId="6" hidden="1">1</definedName>
    <definedName name="solver_rel1" localSheetId="7" hidden="1">1</definedName>
    <definedName name="solver_rel1" localSheetId="8" hidden="1">3</definedName>
    <definedName name="solver_rel2" localSheetId="1" hidden="1">1</definedName>
    <definedName name="solver_rel2" localSheetId="2" hidden="1">1</definedName>
    <definedName name="solver_rel2" localSheetId="3" hidden="1">3</definedName>
    <definedName name="solver_rel2" localSheetId="4" hidden="1">1</definedName>
    <definedName name="solver_rel2" localSheetId="5" hidden="1">3</definedName>
    <definedName name="solver_rel2" localSheetId="6" hidden="1">3</definedName>
    <definedName name="solver_rel2" localSheetId="7" hidden="1">3</definedName>
    <definedName name="solver_rel2" localSheetId="8" hidden="1">3</definedName>
    <definedName name="solver_rel3" localSheetId="1" hidden="1">1</definedName>
    <definedName name="solver_rel3" localSheetId="2" hidden="1">1</definedName>
    <definedName name="solver_rel3" localSheetId="3" hidden="1">1</definedName>
    <definedName name="solver_rel3" localSheetId="4" hidden="1">1</definedName>
    <definedName name="solver_rel3" localSheetId="5" hidden="1">1</definedName>
    <definedName name="solver_rel3" localSheetId="6" hidden="1">1</definedName>
    <definedName name="solver_rel3" localSheetId="7" hidden="1">1</definedName>
    <definedName name="solver_rel3" localSheetId="8" hidden="1">1</definedName>
    <definedName name="solver_rel4" localSheetId="1" hidden="1">3</definedName>
    <definedName name="solver_rel4" localSheetId="2" hidden="1">3</definedName>
    <definedName name="solver_rel4" localSheetId="3" hidden="1">3</definedName>
    <definedName name="solver_rel4" localSheetId="4" hidden="1">3</definedName>
    <definedName name="solver_rel4" localSheetId="5" hidden="1">3</definedName>
    <definedName name="solver_rel4" localSheetId="6" hidden="1">3</definedName>
    <definedName name="solver_rel4" localSheetId="7" hidden="1">3</definedName>
    <definedName name="solver_rel4" localSheetId="8" hidden="1">1</definedName>
    <definedName name="solver_rel5" localSheetId="1" hidden="1">1</definedName>
    <definedName name="solver_rel5" localSheetId="2" hidden="1">3</definedName>
    <definedName name="solver_rel5" localSheetId="3" hidden="1">1</definedName>
    <definedName name="solver_rel5" localSheetId="4" hidden="1">3</definedName>
    <definedName name="solver_rel5" localSheetId="5" hidden="1">1</definedName>
    <definedName name="solver_rel5" localSheetId="6" hidden="1">1</definedName>
    <definedName name="solver_rel5" localSheetId="7" hidden="1">3</definedName>
    <definedName name="solver_rel5" localSheetId="8" hidden="1">3</definedName>
    <definedName name="solver_rel6" localSheetId="1" hidden="1">3</definedName>
    <definedName name="solver_rel6" localSheetId="2" hidden="1">1</definedName>
    <definedName name="solver_rel6" localSheetId="3" hidden="1">3</definedName>
    <definedName name="solver_rel6" localSheetId="4" hidden="1">1</definedName>
    <definedName name="solver_rel6" localSheetId="5" hidden="1">3</definedName>
    <definedName name="solver_rel6" localSheetId="6" hidden="1">3</definedName>
    <definedName name="solver_rel6" localSheetId="7" hidden="1">1</definedName>
    <definedName name="solver_rel6" localSheetId="8" hidden="1">1</definedName>
    <definedName name="solver_rel7" localSheetId="1" hidden="1">3</definedName>
    <definedName name="solver_rel7" localSheetId="2" hidden="1">1</definedName>
    <definedName name="solver_rel7" localSheetId="3" hidden="1">3</definedName>
    <definedName name="solver_rel7" localSheetId="4" hidden="1">3</definedName>
    <definedName name="solver_rel7" localSheetId="5" hidden="1">3</definedName>
    <definedName name="solver_rel7" localSheetId="6" hidden="1">3</definedName>
    <definedName name="solver_rel7" localSheetId="7" hidden="1">3</definedName>
    <definedName name="solver_rel7" localSheetId="8" hidden="1">3</definedName>
    <definedName name="solver_rel8" localSheetId="1" hidden="1">2</definedName>
    <definedName name="solver_rel8" localSheetId="2" hidden="1">2</definedName>
    <definedName name="solver_rel8" localSheetId="3" hidden="1">2</definedName>
    <definedName name="solver_rel8" localSheetId="4" hidden="1">2</definedName>
    <definedName name="solver_rel8" localSheetId="5" hidden="1">2</definedName>
    <definedName name="solver_rel8" localSheetId="6" hidden="1">2</definedName>
    <definedName name="solver_rel8" localSheetId="7" hidden="1">2</definedName>
    <definedName name="solver_rel8" localSheetId="8" hidden="1">2</definedName>
    <definedName name="solver_rel9" localSheetId="1" hidden="1">2</definedName>
    <definedName name="solver_rel9" localSheetId="2" hidden="1">2</definedName>
    <definedName name="solver_rel9" localSheetId="3" hidden="1">2</definedName>
    <definedName name="solver_rel9" localSheetId="4" hidden="1">2</definedName>
    <definedName name="solver_rel9" localSheetId="5" hidden="1">2</definedName>
    <definedName name="solver_rel9" localSheetId="6" hidden="1">2</definedName>
    <definedName name="solver_rel9" localSheetId="7" hidden="1">2</definedName>
    <definedName name="solver_rel9" localSheetId="8" hidden="1">2</definedName>
    <definedName name="solver_rhs1" localSheetId="1" hidden="1">0.85*216</definedName>
    <definedName name="solver_rhs1" localSheetId="2" hidden="1">0.85*185</definedName>
    <definedName name="solver_rhs1" localSheetId="3" hidden="1">0.85*185</definedName>
    <definedName name="solver_rhs1" localSheetId="4" hidden="1">1.15*185</definedName>
    <definedName name="solver_rhs1" localSheetId="5" hidden="1">0.85*216</definedName>
    <definedName name="solver_rhs1" localSheetId="6" hidden="1">1.15*21</definedName>
    <definedName name="solver_rhs1" localSheetId="7" hidden="1">1.15*21</definedName>
    <definedName name="solver_rhs1" localSheetId="8" hidden="1">5.4</definedName>
    <definedName name="solver_rhs2" localSheetId="1" hidden="1">1.15*216</definedName>
    <definedName name="solver_rhs2" localSheetId="2" hidden="1">1.15*185</definedName>
    <definedName name="solver_rhs2" localSheetId="3" hidden="1">0.85*185</definedName>
    <definedName name="solver_rhs2" localSheetId="4" hidden="1">1.15*185</definedName>
    <definedName name="solver_rhs2" localSheetId="5" hidden="1">0.85*182</definedName>
    <definedName name="solver_rhs2" localSheetId="6" hidden="1">0.85*21</definedName>
    <definedName name="solver_rhs2" localSheetId="7" hidden="1">0.85*21</definedName>
    <definedName name="solver_rhs2" localSheetId="8" hidden="1">5.4</definedName>
    <definedName name="solver_rhs3" localSheetId="1" hidden="1">1.15*216</definedName>
    <definedName name="solver_rhs3" localSheetId="2" hidden="1">1.15*185</definedName>
    <definedName name="solver_rhs3" localSheetId="3" hidden="1">1.15*185</definedName>
    <definedName name="solver_rhs3" localSheetId="4" hidden="1">1.15*185</definedName>
    <definedName name="solver_rhs3" localSheetId="5" hidden="1">1.15*216</definedName>
    <definedName name="solver_rhs3" localSheetId="6" hidden="1">1.15*185</definedName>
    <definedName name="solver_rhs3" localSheetId="7" hidden="1">1.15*185</definedName>
    <definedName name="solver_rhs3" localSheetId="8" hidden="1">10</definedName>
    <definedName name="solver_rhs4" localSheetId="1" hidden="1">0.85*216</definedName>
    <definedName name="solver_rhs4" localSheetId="2" hidden="1">0.85*185</definedName>
    <definedName name="solver_rhs4" localSheetId="3" hidden="1">0.85*185</definedName>
    <definedName name="solver_rhs4" localSheetId="4" hidden="1">0.85*185</definedName>
    <definedName name="solver_rhs4" localSheetId="5" hidden="1">0.85*216</definedName>
    <definedName name="solver_rhs4" localSheetId="6" hidden="1">0.85*185</definedName>
    <definedName name="solver_rhs4" localSheetId="7" hidden="1">0.85*185</definedName>
    <definedName name="solver_rhs4" localSheetId="8" hidden="1">10</definedName>
    <definedName name="solver_rhs5" localSheetId="1" hidden="1">1.2*1.06</definedName>
    <definedName name="solver_rhs5" localSheetId="2" hidden="1">5.39</definedName>
    <definedName name="solver_rhs5" localSheetId="3" hidden="1">174</definedName>
    <definedName name="solver_rhs5" localSheetId="4" hidden="1">70</definedName>
    <definedName name="solver_rhs5" localSheetId="5" hidden="1">174</definedName>
    <definedName name="solver_rhs5" localSheetId="6" hidden="1">174</definedName>
    <definedName name="solver_rhs5" localSheetId="7" hidden="1">5.4</definedName>
    <definedName name="solver_rhs5" localSheetId="8" hidden="1">5.4</definedName>
    <definedName name="solver_rhs6" localSheetId="1" hidden="1">130</definedName>
    <definedName name="solver_rhs6" localSheetId="2" hidden="1">220</definedName>
    <definedName name="solver_rhs6" localSheetId="3" hidden="1">130</definedName>
    <definedName name="solver_rhs6" localSheetId="4" hidden="1">9.6</definedName>
    <definedName name="solver_rhs6" localSheetId="5" hidden="1">130</definedName>
    <definedName name="solver_rhs6" localSheetId="6" hidden="1">130</definedName>
    <definedName name="solver_rhs6" localSheetId="7" hidden="1">10</definedName>
    <definedName name="solver_rhs6" localSheetId="8" hidden="1">10</definedName>
    <definedName name="solver_rhs7" localSheetId="1" hidden="1">0</definedName>
    <definedName name="solver_rhs7" localSheetId="2" hidden="1">8.7</definedName>
    <definedName name="solver_rhs7" localSheetId="3" hidden="1">0</definedName>
    <definedName name="solver_rhs7" localSheetId="4" hidden="1">0</definedName>
    <definedName name="solver_rhs7" localSheetId="5" hidden="1">0</definedName>
    <definedName name="solver_rhs7" localSheetId="6" hidden="1">0</definedName>
    <definedName name="solver_rhs7" localSheetId="7" hidden="1">0</definedName>
    <definedName name="solver_rhs7" localSheetId="8" hidden="1">0</definedName>
    <definedName name="solver_rhs8" localSheetId="1" hidden="1">'Data1'!$H$6:$H$18</definedName>
    <definedName name="solver_rhs8" localSheetId="2" hidden="1">'Data2'!$H$6:$H$18</definedName>
    <definedName name="solver_rhs8" localSheetId="3" hidden="1">'Data3'!$H$6:$H$18</definedName>
    <definedName name="solver_rhs8" localSheetId="4" hidden="1">'Data4'!$H$6:$H$18</definedName>
    <definedName name="solver_rhs8" localSheetId="5" hidden="1">'Data5'!$H$6:$H$18</definedName>
    <definedName name="solver_rhs8" localSheetId="6" hidden="1">'Data6'!$H$6:$H$18</definedName>
    <definedName name="solver_rhs8" localSheetId="7" hidden="1">'Data7'!$H$6:$H$18</definedName>
    <definedName name="solver_rhs8" localSheetId="8" hidden="1">'Data8'!$H$6:$H$18</definedName>
    <definedName name="solver_rhs9" localSheetId="1" hidden="1">'Data1'!$K$6:$K$18</definedName>
    <definedName name="solver_rhs9" localSheetId="2" hidden="1">'Data2'!$K$6:$K$18</definedName>
    <definedName name="solver_rhs9" localSheetId="3" hidden="1">'Data3'!$K$6:$K$18</definedName>
    <definedName name="solver_rhs9" localSheetId="4" hidden="1">'Data4'!$K$6:$K$18</definedName>
    <definedName name="solver_rhs9" localSheetId="5" hidden="1">'Data5'!$K$6:$K$18</definedName>
    <definedName name="solver_rhs9" localSheetId="6" hidden="1">'Data6'!$K$6:$K$18</definedName>
    <definedName name="solver_rhs9" localSheetId="7" hidden="1">'Data7'!$K$6:$K$18</definedName>
    <definedName name="solver_rhs9" localSheetId="8" hidden="1">'Data8'!$K$6:$K$18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7" hidden="1">1</definedName>
    <definedName name="solver_scl" localSheetId="8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tim" localSheetId="1" hidden="1">120</definedName>
    <definedName name="solver_tim" localSheetId="2" hidden="1">120</definedName>
    <definedName name="solver_tim" localSheetId="3" hidden="1">120</definedName>
    <definedName name="solver_tim" localSheetId="4" hidden="1">120</definedName>
    <definedName name="solver_tim" localSheetId="5" hidden="1">120</definedName>
    <definedName name="solver_tim" localSheetId="6" hidden="1">120</definedName>
    <definedName name="solver_tim" localSheetId="7" hidden="1">120</definedName>
    <definedName name="solver_tim" localSheetId="8" hidden="1">240</definedName>
    <definedName name="solver_tol" localSheetId="1" hidden="1">0.00000000001</definedName>
    <definedName name="solver_tol" localSheetId="2" hidden="1">0.00000000001</definedName>
    <definedName name="solver_tol" localSheetId="3" hidden="1">0.00000000001</definedName>
    <definedName name="solver_tol" localSheetId="4" hidden="1">0.00000000001</definedName>
    <definedName name="solver_tol" localSheetId="5" hidden="1">0.00000000001</definedName>
    <definedName name="solver_tol" localSheetId="6" hidden="1">0.00000000001</definedName>
    <definedName name="solver_tol" localSheetId="7" hidden="1">0.00000000001</definedName>
    <definedName name="solver_tol" localSheetId="8" hidden="1">0.00000000001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val" localSheetId="1" hidden="1">0.001</definedName>
    <definedName name="solver_val" localSheetId="2" hidden="1">0.001</definedName>
    <definedName name="solver_val" localSheetId="3" hidden="1">0.001</definedName>
    <definedName name="solver_val" localSheetId="4" hidden="1">0.001</definedName>
    <definedName name="solver_val" localSheetId="5" hidden="1">0.001</definedName>
    <definedName name="solver_val" localSheetId="6" hidden="1">0.001</definedName>
    <definedName name="solver_val" localSheetId="7" hidden="1">0.001</definedName>
    <definedName name="solver_val" localSheetId="8" hidden="1">0.001</definedName>
  </definedNames>
  <calcPr calcMode="manual" fullCalcOnLoad="1" iterate="1" iterateCount="100" iterateDelta="1E-05"/>
</workbook>
</file>

<file path=xl/sharedStrings.xml><?xml version="1.0" encoding="utf-8"?>
<sst xmlns="http://schemas.openxmlformats.org/spreadsheetml/2006/main" count="281" uniqueCount="121">
  <si>
    <t>Fit line colour</t>
  </si>
  <si>
    <t>Data point colour</t>
  </si>
  <si>
    <t>Background colour</t>
  </si>
  <si>
    <t>black</t>
  </si>
  <si>
    <t>light grey</t>
  </si>
  <si>
    <t>dark grey</t>
  </si>
  <si>
    <t>blue</t>
  </si>
  <si>
    <t>red</t>
  </si>
  <si>
    <t>green</t>
  </si>
  <si>
    <t>magenta</t>
  </si>
  <si>
    <t>white</t>
  </si>
  <si>
    <t>yellow</t>
  </si>
  <si>
    <t>[H]</t>
  </si>
  <si>
    <r>
      <t>1.</t>
    </r>
    <r>
      <rPr>
        <sz val="10"/>
        <rFont val="Verdana"/>
        <family val="0"/>
      </rPr>
      <t xml:space="preserve"> Start on the worksheet 'Data1'. Enter in the appropriate data for </t>
    </r>
    <r>
      <rPr>
        <b/>
        <sz val="10"/>
        <rFont val="Verdana"/>
        <family val="0"/>
      </rPr>
      <t>Initial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0"/>
      </rPr>
      <t>Vol</t>
    </r>
    <r>
      <rPr>
        <sz val="10"/>
        <rFont val="Verdana"/>
        <family val="0"/>
      </rPr>
      <t xml:space="preserve">, </t>
    </r>
    <r>
      <rPr>
        <b/>
        <sz val="10"/>
        <rFont val="Verdana"/>
        <family val="0"/>
      </rPr>
      <t>[H] stock</t>
    </r>
    <r>
      <rPr>
        <sz val="10"/>
        <rFont val="Verdana"/>
        <family val="0"/>
      </rPr>
      <t xml:space="preserve">, and </t>
    </r>
    <r>
      <rPr>
        <b/>
        <sz val="10"/>
        <rFont val="Verdana"/>
        <family val="0"/>
      </rPr>
      <t>Vol Added</t>
    </r>
  </si>
  <si>
    <t xml:space="preserve">Note 1: </t>
  </si>
  <si>
    <t>Note 2:</t>
  </si>
  <si>
    <t>Summary of Results</t>
  </si>
  <si>
    <t>If you benefit from the use of this spreadsheet, please be kind enough to provide an acknowledgment</t>
  </si>
  <si>
    <t>This workbook was written using Excel X on Mac OS X. Whilst it will probably work on recent versions</t>
  </si>
  <si>
    <t>of Excel for windows, you may experience some problems.</t>
  </si>
  <si>
    <r>
      <t>2.</t>
    </r>
    <r>
      <rPr>
        <sz val="10"/>
        <rFont val="Verdana"/>
        <family val="0"/>
      </rPr>
      <t xml:space="preserve"> Enter in the signal name</t>
    </r>
  </si>
  <si>
    <r>
      <t>3.</t>
    </r>
    <r>
      <rPr>
        <sz val="10"/>
        <rFont val="Verdana"/>
        <family val="0"/>
      </rPr>
      <t xml:space="preserve"> Enter in the observed chemical shift data</t>
    </r>
  </si>
  <si>
    <t xml:space="preserve">where </t>
  </si>
  <si>
    <t>As with the data in the 'temp' worksheet, the fields in the 'Summary' worksheet will not be updated</t>
  </si>
  <si>
    <t>until the worksheet is saved or recalculated.</t>
  </si>
  <si>
    <t>Theory</t>
  </si>
  <si>
    <t>Vol Added</t>
  </si>
  <si>
    <t>Conc. Host</t>
  </si>
  <si>
    <t>[HH]</t>
  </si>
  <si>
    <t>K</t>
  </si>
  <si>
    <r>
      <t xml:space="preserve">d </t>
    </r>
    <r>
      <rPr>
        <b/>
        <sz val="10"/>
        <rFont val="Verdana"/>
        <family val="0"/>
      </rPr>
      <t>bound</t>
    </r>
  </si>
  <si>
    <t>max% bnd</t>
  </si>
  <si>
    <t>Dd</t>
  </si>
  <si>
    <t xml:space="preserve">max% bnd </t>
  </si>
  <si>
    <t>Weighted Mean Max % Bound</t>
  </si>
  <si>
    <t>Global Fitting Procedure</t>
  </si>
  <si>
    <r>
      <t>2.</t>
    </r>
    <r>
      <rPr>
        <sz val="10"/>
        <rFont val="Verdana"/>
        <family val="0"/>
      </rPr>
      <t xml:space="preserve"> Enter/modify in the chemical shift and binding constant parameters  found on the sheet 'Data1' in the new table at the bottom of the sheet </t>
    </r>
  </si>
  <si>
    <r>
      <t>3.</t>
    </r>
    <r>
      <rPr>
        <sz val="10"/>
        <rFont val="Verdana"/>
        <family val="0"/>
      </rPr>
      <t xml:space="preserve"> Run the solver as described above </t>
    </r>
  </si>
  <si>
    <t>Host Structure</t>
  </si>
  <si>
    <t>Min % Bound</t>
  </si>
  <si>
    <r>
      <t>d</t>
    </r>
    <r>
      <rPr>
        <b/>
        <sz val="10"/>
        <rFont val="Verdana"/>
        <family val="0"/>
      </rPr>
      <t xml:space="preserve"> free</t>
    </r>
  </si>
  <si>
    <t>Initial Vol</t>
  </si>
  <si>
    <t>the target cells would be: $J$28,$K$30:$L$33</t>
  </si>
  <si>
    <t xml:space="preserve">added at each point during the dilution These need to have the same units. </t>
  </si>
  <si>
    <t>in any publications resulting from its use.</t>
  </si>
  <si>
    <r>
      <t>d</t>
    </r>
    <r>
      <rPr>
        <sz val="10"/>
        <rFont val="Verdana"/>
        <family val="0"/>
      </rPr>
      <t>bnd is the limiting complexation-induced chemical shift change of the host in the dimeric complex</t>
    </r>
  </si>
  <si>
    <t>[H] is the concentration of the free (uncomplexed) host</t>
  </si>
  <si>
    <t>[H]o is the initial concentration of the host</t>
  </si>
  <si>
    <t>The concentration of the dimeric complex is calculated iteratively by solving the following equations:</t>
  </si>
  <si>
    <t>ss residuals</t>
  </si>
  <si>
    <t xml:space="preserve">min% bnd </t>
  </si>
  <si>
    <t>All of the worksheets, with the exception of 'temp2' are pre-formatted for printing.</t>
  </si>
  <si>
    <t>The following equation is used to calculate the binding isotherm:</t>
  </si>
  <si>
    <t>NMR tube to produce an increasing concentration - the reverse of a dilution, but experimentally easier.</t>
  </si>
  <si>
    <t>The target cells are $H$26 for least squares fitting and $H$27 for weighted least squares fitting</t>
  </si>
  <si>
    <t>You will need to select the correct cells to change during the fitting. For example, to fit all the data on sheets 1 to 4</t>
  </si>
  <si>
    <t>The data entered on the first sheet should include the full range of data points without any gaps</t>
  </si>
  <si>
    <r>
      <t>d</t>
    </r>
    <r>
      <rPr>
        <sz val="10"/>
        <rFont val="Verdana"/>
        <family val="0"/>
      </rPr>
      <t>free is the free chemical shift of the host</t>
    </r>
  </si>
  <si>
    <t>Stdev</t>
  </si>
  <si>
    <t>Wt. Var.</t>
  </si>
  <si>
    <t>Wt. Stdev</t>
  </si>
  <si>
    <t>2*Wt. Stdev</t>
  </si>
  <si>
    <t>Dd1</t>
  </si>
  <si>
    <t>Data1</t>
  </si>
  <si>
    <t>Data2</t>
  </si>
  <si>
    <t>Data3</t>
  </si>
  <si>
    <t>Data4</t>
  </si>
  <si>
    <t>Data5</t>
  </si>
  <si>
    <t>Data6</t>
  </si>
  <si>
    <t>Data7</t>
  </si>
  <si>
    <t>Data8</t>
  </si>
  <si>
    <t>min 1</t>
  </si>
  <si>
    <t>min 0</t>
  </si>
  <si>
    <t>Temp</t>
  </si>
  <si>
    <t>Weighted Average K</t>
  </si>
  <si>
    <t>Max % Bnd</t>
  </si>
  <si>
    <r>
      <t>d</t>
    </r>
    <r>
      <rPr>
        <b/>
        <sz val="10"/>
        <rFont val="Verdana"/>
        <family val="0"/>
      </rPr>
      <t xml:space="preserve"> bound</t>
    </r>
  </si>
  <si>
    <t>Stock Concentration (M)</t>
  </si>
  <si>
    <t>Solvent</t>
  </si>
  <si>
    <t>How to Use This Workbook</t>
  </si>
  <si>
    <t>This workbook fits data to binding isotherms for the following equilibrium:</t>
  </si>
  <si>
    <t>shift change for each signal. Percentage bound is calculated according to the maximum calculated</t>
  </si>
  <si>
    <t>delta obs</t>
  </si>
  <si>
    <t>delta calc</t>
  </si>
  <si>
    <r>
      <t xml:space="preserve">where K is the microscopic association constant and </t>
    </r>
    <r>
      <rPr>
        <b/>
        <i/>
        <sz val="10"/>
        <rFont val="Verdana"/>
        <family val="0"/>
      </rPr>
      <t>n</t>
    </r>
    <r>
      <rPr>
        <b/>
        <sz val="10"/>
        <rFont val="Verdana"/>
        <family val="0"/>
      </rPr>
      <t xml:space="preserve"> </t>
    </r>
    <r>
      <rPr>
        <sz val="10"/>
        <rFont val="Verdana"/>
        <family val="0"/>
      </rPr>
      <t>= 2</t>
    </r>
  </si>
  <si>
    <r>
      <t>Initial Vol</t>
    </r>
    <r>
      <rPr>
        <sz val="10"/>
        <rFont val="Verdana"/>
        <family val="0"/>
      </rPr>
      <t xml:space="preserve"> is the starting solvent volume in the NMR tube. </t>
    </r>
    <r>
      <rPr>
        <b/>
        <sz val="10"/>
        <rFont val="Verdana"/>
        <family val="0"/>
      </rPr>
      <t>Vol added</t>
    </r>
    <r>
      <rPr>
        <sz val="10"/>
        <rFont val="Verdana"/>
        <family val="0"/>
      </rPr>
      <t xml:space="preserve"> is the volume of host solution (cumulative)</t>
    </r>
  </si>
  <si>
    <t>DISCLAIMER</t>
  </si>
  <si>
    <t>Note 4:</t>
  </si>
  <si>
    <t>[H] stock</t>
  </si>
  <si>
    <r>
      <t xml:space="preserve">d </t>
    </r>
    <r>
      <rPr>
        <b/>
        <sz val="10"/>
        <rFont val="Verdana"/>
        <family val="0"/>
      </rPr>
      <t>free</t>
    </r>
  </si>
  <si>
    <r>
      <t>d</t>
    </r>
    <r>
      <rPr>
        <sz val="10"/>
        <rFont val="Verdana"/>
        <family val="0"/>
      </rPr>
      <t>obs is the observed chemical shift</t>
    </r>
  </si>
  <si>
    <t>Association constants are calculated as the mean of the signals fitted, weighted by the observed chemical</t>
  </si>
  <si>
    <r>
      <t>1.</t>
    </r>
    <r>
      <rPr>
        <sz val="10"/>
        <rFont val="Verdana"/>
        <family val="0"/>
      </rPr>
      <t xml:space="preserve"> On the worksheet 'Data1'. Make sure that the data for </t>
    </r>
    <r>
      <rPr>
        <b/>
        <sz val="10"/>
        <rFont val="Verdana"/>
        <family val="0"/>
      </rPr>
      <t>Initial Vol</t>
    </r>
    <r>
      <rPr>
        <sz val="10"/>
        <rFont val="Verdana"/>
        <family val="0"/>
      </rPr>
      <t xml:space="preserve">, </t>
    </r>
    <r>
      <rPr>
        <b/>
        <sz val="10"/>
        <rFont val="Verdana"/>
        <family val="0"/>
      </rPr>
      <t>[H] stock</t>
    </r>
    <r>
      <rPr>
        <sz val="10"/>
        <rFont val="Verdana"/>
        <family val="0"/>
      </rPr>
      <t xml:space="preserve"> and </t>
    </r>
    <r>
      <rPr>
        <b/>
        <sz val="10"/>
        <rFont val="Verdana"/>
        <family val="0"/>
      </rPr>
      <t xml:space="preserve">Vol Added </t>
    </r>
    <r>
      <rPr>
        <sz val="10"/>
        <rFont val="Verdana"/>
        <family val="0"/>
      </rPr>
      <t>are correct</t>
    </r>
  </si>
  <si>
    <r>
      <t>4.</t>
    </r>
    <r>
      <rPr>
        <sz val="10"/>
        <rFont val="Verdana"/>
        <family val="0"/>
      </rPr>
      <t xml:space="preserve"> Enter initial values for </t>
    </r>
    <r>
      <rPr>
        <b/>
        <sz val="10"/>
        <rFont val="Verdana"/>
        <family val="0"/>
      </rPr>
      <t>K</t>
    </r>
    <r>
      <rPr>
        <sz val="10"/>
        <rFont val="Verdana"/>
        <family val="0"/>
      </rPr>
      <t xml:space="preserve">, </t>
    </r>
    <r>
      <rPr>
        <b/>
        <sz val="10"/>
        <rFont val="Symbol"/>
        <family val="0"/>
      </rPr>
      <t>d</t>
    </r>
    <r>
      <rPr>
        <b/>
        <sz val="10"/>
        <rFont val="Verdana"/>
        <family val="0"/>
      </rPr>
      <t>free</t>
    </r>
    <r>
      <rPr>
        <sz val="10"/>
        <rFont val="Verdana"/>
        <family val="0"/>
      </rPr>
      <t xml:space="preserve"> </t>
    </r>
    <r>
      <rPr>
        <i/>
        <sz val="10"/>
        <rFont val="Verdana"/>
        <family val="0"/>
      </rPr>
      <t xml:space="preserve">etc </t>
    </r>
    <r>
      <rPr>
        <sz val="10"/>
        <rFont val="Verdana"/>
        <family val="0"/>
      </rPr>
      <t>(blue-green cells).</t>
    </r>
    <r>
      <rPr>
        <sz val="10"/>
        <rFont val="Verdana"/>
        <family val="0"/>
      </rPr>
      <t xml:space="preserve"> </t>
    </r>
  </si>
  <si>
    <r>
      <t>5.</t>
    </r>
    <r>
      <rPr>
        <sz val="10"/>
        <rFont val="Verdana"/>
        <family val="0"/>
      </rPr>
      <t xml:space="preserve"> Run the Solver ('Tools' menu) to minimise the sum of least squares of the residuals. Typical parameters are shown below:</t>
    </r>
  </si>
  <si>
    <r>
      <t>6.</t>
    </r>
    <r>
      <rPr>
        <sz val="10"/>
        <rFont val="Verdana"/>
        <family val="0"/>
      </rPr>
      <t xml:space="preserve"> You may optionally run Solver to minimise the weighted sum of least squares. Weighting is by the 1/Y2 method.</t>
    </r>
  </si>
  <si>
    <t>concentration of each of the host:host dimers.</t>
  </si>
  <si>
    <r>
      <t>7.</t>
    </r>
    <r>
      <rPr>
        <sz val="10"/>
        <rFont val="Verdana"/>
        <family val="0"/>
      </rPr>
      <t xml:space="preserve"> Repeat for all signals.</t>
    </r>
  </si>
  <si>
    <r>
      <t>8.</t>
    </r>
    <r>
      <rPr>
        <sz val="10"/>
        <rFont val="Verdana"/>
        <family val="0"/>
      </rPr>
      <t xml:space="preserve"> Most of the data is automatically copied to the 'Summary' worksheet. You will need to fill in the missing fields before printing.</t>
    </r>
  </si>
  <si>
    <t>The conentration of free host is calculated according to the concentration difference:</t>
  </si>
  <si>
    <t>This workbook works on the assumption that a stock host solution is added progressively to the</t>
  </si>
  <si>
    <t>Signal name</t>
  </si>
  <si>
    <t>weighted ss</t>
  </si>
  <si>
    <t>K1</t>
  </si>
  <si>
    <t>Wt. Av.</t>
  </si>
  <si>
    <t>Experiment Reference</t>
  </si>
  <si>
    <t>Host:</t>
  </si>
  <si>
    <t>Date:</t>
  </si>
  <si>
    <t>Signal</t>
  </si>
  <si>
    <t>Weighted Mean Min % Bound</t>
  </si>
  <si>
    <t>±</t>
  </si>
  <si>
    <t>M-1</t>
  </si>
  <si>
    <t>All of the above values are automatically copied to all the other worksheets</t>
  </si>
  <si>
    <t>Note 1:</t>
  </si>
  <si>
    <t>Note 3:</t>
  </si>
  <si>
    <t>This workbook has two operating modes:</t>
  </si>
  <si>
    <t>1. 'Fit Individually', which allows each titration curve to be solved on a case-by-case basis</t>
  </si>
  <si>
    <t>2. 'Global Fit', which fits all of the titration data to a common K value</t>
  </si>
  <si>
    <t>By default, the workbook will open in the individual fitting mode. After the first data series on the sheet 'Data1' has been subjected to</t>
  </si>
  <si>
    <t>curve fitting procedures, the workbook may be toggled between the two modes using the buttons on this sheet. Data generated in each fitting mode</t>
  </si>
  <si>
    <t>should be maintained during the switch.</t>
  </si>
</sst>
</file>

<file path=xl/styles.xml><?xml version="1.0" encoding="utf-8"?>
<styleSheet xmlns="http://schemas.openxmlformats.org/spreadsheetml/2006/main">
  <numFmts count="1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d\-mmm\-yyyy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Symbol"/>
      <family val="0"/>
    </font>
    <font>
      <sz val="8"/>
      <name val="Verdana"/>
      <family val="0"/>
    </font>
    <font>
      <sz val="12"/>
      <name val="Verdana"/>
      <family val="0"/>
    </font>
    <font>
      <b/>
      <sz val="14"/>
      <name val="Trebuchet MS"/>
      <family val="0"/>
    </font>
    <font>
      <sz val="14"/>
      <name val="Trebuchet MS"/>
      <family val="0"/>
    </font>
    <font>
      <sz val="10"/>
      <name val="Symbol"/>
      <family val="0"/>
    </font>
    <font>
      <b/>
      <sz val="12"/>
      <name val="Verdana"/>
      <family val="0"/>
    </font>
    <font>
      <i/>
      <u val="single"/>
      <sz val="10"/>
      <name val="Verdana"/>
      <family val="0"/>
    </font>
    <font>
      <b/>
      <sz val="11"/>
      <name val="Lucida Grande"/>
      <family val="0"/>
    </font>
    <font>
      <sz val="10"/>
      <name val="Geneva"/>
      <family val="0"/>
    </font>
    <font>
      <b/>
      <sz val="12"/>
      <color indexed="12"/>
      <name val="Lucida Grande"/>
      <family val="0"/>
    </font>
    <font>
      <u val="single"/>
      <sz val="1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47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0" fillId="0" borderId="1" xfId="0" applyBorder="1" applyAlignment="1">
      <alignment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Font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2" borderId="0" xfId="0" applyFill="1" applyAlignment="1">
      <alignment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26" xfId="0" applyBorder="1" applyAlignment="1">
      <alignment/>
    </xf>
    <xf numFmtId="0" fontId="0" fillId="5" borderId="24" xfId="0" applyFill="1" applyBorder="1" applyAlignment="1">
      <alignment horizontal="left"/>
    </xf>
    <xf numFmtId="0" fontId="1" fillId="0" borderId="27" xfId="0" applyFont="1" applyBorder="1" applyAlignment="1">
      <alignment vertical="center"/>
    </xf>
    <xf numFmtId="0" fontId="0" fillId="0" borderId="28" xfId="0" applyBorder="1" applyAlignment="1" applyProtection="1">
      <alignment horizontal="center" vertical="center"/>
      <protection locked="0"/>
    </xf>
    <xf numFmtId="167" fontId="0" fillId="0" borderId="29" xfId="0" applyNumberFormat="1" applyBorder="1" applyAlignment="1">
      <alignment horizontal="left" vertical="center"/>
    </xf>
    <xf numFmtId="18" fontId="0" fillId="0" borderId="30" xfId="0" applyNumberFormat="1" applyBorder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31" xfId="0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905"/>
          <c:w val="0.9332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delta obs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Data1!$B$6:$B$19</c:f>
              <c:numCache>
                <c:ptCount val="14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</c:numCache>
            </c:numRef>
          </c:xVal>
          <c:yVal>
            <c:numRef>
              <c:f>Data1!$C$6:$C$19</c:f>
              <c:numCache>
                <c:ptCount val="14"/>
                <c:pt idx="0">
                  <c:v>7.4254</c:v>
                </c:pt>
                <c:pt idx="1">
                  <c:v>7.5595</c:v>
                </c:pt>
                <c:pt idx="2">
                  <c:v>7.721</c:v>
                </c:pt>
                <c:pt idx="3">
                  <c:v>7.8402</c:v>
                </c:pt>
                <c:pt idx="4">
                  <c:v>7.933</c:v>
                </c:pt>
                <c:pt idx="5">
                  <c:v>8.0684</c:v>
                </c:pt>
                <c:pt idx="6">
                  <c:v>8.1638</c:v>
                </c:pt>
                <c:pt idx="7">
                  <c:v>8.235</c:v>
                </c:pt>
                <c:pt idx="8">
                  <c:v>8.2919</c:v>
                </c:pt>
                <c:pt idx="9">
                  <c:v>8.3694</c:v>
                </c:pt>
                <c:pt idx="10">
                  <c:v>8.4236</c:v>
                </c:pt>
                <c:pt idx="11">
                  <c:v>8.4659</c:v>
                </c:pt>
                <c:pt idx="12">
                  <c:v>8.5212</c:v>
                </c:pt>
                <c:pt idx="13">
                  <c:v>8.5576</c:v>
                </c:pt>
              </c:numCache>
            </c:numRef>
          </c:yVal>
          <c:smooth val="0"/>
        </c:ser>
        <c:ser>
          <c:idx val="1"/>
          <c:order val="1"/>
          <c:tx>
            <c:v>delta calc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Data1!$B$6:$B$19</c:f>
              <c:numCache>
                <c:ptCount val="14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</c:numCache>
            </c:numRef>
          </c:xVal>
          <c:yVal>
            <c:numRef>
              <c:f>Data1!$D$6:$D$19</c:f>
              <c:numCache>
                <c:ptCount val="14"/>
                <c:pt idx="0">
                  <c:v>7.4248094179797235</c:v>
                </c:pt>
                <c:pt idx="1">
                  <c:v>7.5582304128915405</c:v>
                </c:pt>
                <c:pt idx="2">
                  <c:v>7.722352625584582</c:v>
                </c:pt>
                <c:pt idx="3">
                  <c:v>7.842185184881374</c:v>
                </c:pt>
                <c:pt idx="4">
                  <c:v>7.93453408831878</c:v>
                </c:pt>
                <c:pt idx="5">
                  <c:v>8.069045110853786</c:v>
                </c:pt>
                <c:pt idx="6">
                  <c:v>8.163318921014554</c:v>
                </c:pt>
                <c:pt idx="7">
                  <c:v>8.23359368880963</c:v>
                </c:pt>
                <c:pt idx="8">
                  <c:v>8.288239664549227</c:v>
                </c:pt>
                <c:pt idx="9">
                  <c:v>8.368073945169487</c:v>
                </c:pt>
                <c:pt idx="10">
                  <c:v>8.423838322249045</c:v>
                </c:pt>
                <c:pt idx="11">
                  <c:v>8.465120497432135</c:v>
                </c:pt>
                <c:pt idx="12">
                  <c:v>8.522315903958514</c:v>
                </c:pt>
                <c:pt idx="13">
                  <c:v>8.560158748258303</c:v>
                </c:pt>
              </c:numCache>
            </c:numRef>
          </c:yVal>
          <c:smooth val="1"/>
        </c:ser>
        <c:axId val="15611612"/>
        <c:axId val="6286781"/>
      </c:scatterChart>
      <c:valAx>
        <c:axId val="15611612"/>
        <c:scaling>
          <c:orientation val="minMax"/>
          <c:max val="0.077726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[G]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286781"/>
        <c:crossesAt val="7.388273"/>
        <c:crossBetween val="midCat"/>
        <c:dispUnits/>
        <c:majorUnit val="0.02"/>
      </c:valAx>
      <c:valAx>
        <c:axId val="6286781"/>
        <c:scaling>
          <c:orientation val="minMax"/>
          <c:max val="8.600388"/>
          <c:min val="7.3882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5611612"/>
        <c:crossesAt val="0"/>
        <c:crossBetween val="midCat"/>
        <c:dispUnits/>
        <c:majorUnit val="0.12121150000000007"/>
        <c:minorUnit val="0.002424230000000001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25"/>
          <c:y val="0.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delta obs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Data2!$B$6:$B$19</c:f>
              <c:numCache>
                <c:ptCount val="14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</c:numCache>
            </c:numRef>
          </c:xVal>
          <c:yVal>
            <c:numRef>
              <c:f>Data2!$C$6:$C$19</c:f>
              <c:numCache>
                <c:ptCount val="14"/>
                <c:pt idx="0">
                  <c:v>8.3443</c:v>
                </c:pt>
                <c:pt idx="1">
                  <c:v>8.3419</c:v>
                </c:pt>
                <c:pt idx="2">
                  <c:v>8.3371</c:v>
                </c:pt>
                <c:pt idx="3">
                  <c:v>8.3331</c:v>
                </c:pt>
                <c:pt idx="4">
                  <c:v>8.3289</c:v>
                </c:pt>
                <c:pt idx="5">
                  <c:v>8.3247</c:v>
                </c:pt>
                <c:pt idx="6">
                  <c:v>8.3202</c:v>
                </c:pt>
                <c:pt idx="7">
                  <c:v>8.3166</c:v>
                </c:pt>
                <c:pt idx="8">
                  <c:v>8.3146</c:v>
                </c:pt>
                <c:pt idx="9">
                  <c:v>8.3101</c:v>
                </c:pt>
                <c:pt idx="10">
                  <c:v>8.3063</c:v>
                </c:pt>
                <c:pt idx="11">
                  <c:v>8.3051</c:v>
                </c:pt>
                <c:pt idx="12">
                  <c:v>8.3022</c:v>
                </c:pt>
                <c:pt idx="13">
                  <c:v>8.2994</c:v>
                </c:pt>
              </c:numCache>
            </c:numRef>
          </c:yVal>
          <c:smooth val="0"/>
        </c:ser>
        <c:ser>
          <c:idx val="1"/>
          <c:order val="1"/>
          <c:tx>
            <c:v>delta calc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Data2!$B$6:$B$19</c:f>
              <c:numCache>
                <c:ptCount val="14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</c:numCache>
            </c:numRef>
          </c:xVal>
          <c:yVal>
            <c:numRef>
              <c:f>Data2!$D$6:$D$19</c:f>
              <c:numCache>
                <c:ptCount val="14"/>
                <c:pt idx="0">
                  <c:v>8.339715223983156</c:v>
                </c:pt>
                <c:pt idx="1">
                  <c:v>8.33070529247656</c:v>
                </c:pt>
                <c:pt idx="2">
                  <c:v>8.31962210503629</c:v>
                </c:pt>
                <c:pt idx="3">
                  <c:v>8.311529801780436</c:v>
                </c:pt>
                <c:pt idx="4">
                  <c:v>8.305293472219034</c:v>
                </c:pt>
                <c:pt idx="5">
                  <c:v>8.296209931051294</c:v>
                </c:pt>
                <c:pt idx="6">
                  <c:v>8.289843612369772</c:v>
                </c:pt>
                <c:pt idx="7">
                  <c:v>8.285097951127371</c:v>
                </c:pt>
                <c:pt idx="8">
                  <c:v>8.28140770358537</c:v>
                </c:pt>
                <c:pt idx="9">
                  <c:v>8.27601648760214</c:v>
                </c:pt>
                <c:pt idx="10">
                  <c:v>8.272250714319407</c:v>
                </c:pt>
                <c:pt idx="11">
                  <c:v>8.269462925402912</c:v>
                </c:pt>
                <c:pt idx="12">
                  <c:v>8.265600514575926</c:v>
                </c:pt>
                <c:pt idx="13">
                  <c:v>8.263044983976105</c:v>
                </c:pt>
              </c:numCache>
            </c:numRef>
          </c:yVal>
          <c:smooth val="1"/>
        </c:ser>
        <c:axId val="56581030"/>
        <c:axId val="39467223"/>
      </c:scatterChart>
      <c:valAx>
        <c:axId val="56581030"/>
        <c:scaling>
          <c:orientation val="minMax"/>
          <c:max val="0.077726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[G]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7223"/>
        <c:crossesAt val="8.257903"/>
        <c:crossBetween val="midCat"/>
        <c:dispUnits/>
        <c:majorUnit val="0.02"/>
      </c:valAx>
      <c:valAx>
        <c:axId val="39467223"/>
        <c:scaling>
          <c:orientation val="minMax"/>
          <c:max val="8.3860215"/>
          <c:min val="8.2579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6581030"/>
        <c:crossesAt val="0"/>
        <c:crossBetween val="midCat"/>
        <c:dispUnits/>
        <c:majorUnit val="0.012811849999999935"/>
        <c:minorUnit val="0.0002562369999999987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Data3!$C$5</c:f>
              <c:strCache>
                <c:ptCount val="1"/>
                <c:pt idx="0">
                  <c:v>delta obs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Data3!$B$6:$B$24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Data3!$C$6:$C$24</c:f>
              <c:numCache>
                <c:ptCount val="19"/>
              </c:numCache>
            </c:numRef>
          </c:yVal>
          <c:smooth val="0"/>
        </c:ser>
        <c:ser>
          <c:idx val="1"/>
          <c:order val="1"/>
          <c:tx>
            <c:strRef>
              <c:f>Data3!$D$5</c:f>
              <c:strCache>
                <c:ptCount val="1"/>
                <c:pt idx="0">
                  <c:v>delta 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Data3!$B$6:$B$24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Data3!$D$6:$D$24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19660688"/>
        <c:axId val="42728465"/>
      </c:scatterChart>
      <c:valAx>
        <c:axId val="19660688"/>
        <c:scaling>
          <c:orientation val="minMax"/>
          <c:max val="0.1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[G]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728465"/>
        <c:crossesAt val="0.995"/>
        <c:crossBetween val="midCat"/>
        <c:dispUnits/>
        <c:majorUnit val="0.02"/>
        <c:minorUnit val="0.005"/>
      </c:valAx>
      <c:valAx>
        <c:axId val="42728465"/>
        <c:scaling>
          <c:orientation val="minMax"/>
          <c:max val="1.055"/>
          <c:min val="0.9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0688"/>
        <c:crosses val="autoZero"/>
        <c:crossBetween val="midCat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Data4!$C$5</c:f>
              <c:strCache>
                <c:ptCount val="1"/>
                <c:pt idx="0">
                  <c:v>delta obs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Data4!$B$6:$B$24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Data4!$C$6:$C$24</c:f>
              <c:numCache>
                <c:ptCount val="19"/>
              </c:numCache>
            </c:numRef>
          </c:yVal>
          <c:smooth val="0"/>
        </c:ser>
        <c:ser>
          <c:idx val="1"/>
          <c:order val="1"/>
          <c:tx>
            <c:strRef>
              <c:f>Data4!$D$5</c:f>
              <c:strCache>
                <c:ptCount val="1"/>
                <c:pt idx="0">
                  <c:v>delta 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Data4!$B$6:$B$24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Data4!$D$6:$D$24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49011866"/>
        <c:axId val="38453611"/>
      </c:scatterChart>
      <c:valAx>
        <c:axId val="49011866"/>
        <c:scaling>
          <c:orientation val="minMax"/>
          <c:max val="0.1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[G]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8453611"/>
        <c:crossesAt val="1.915"/>
        <c:crossBetween val="midCat"/>
        <c:dispUnits/>
        <c:majorUnit val="0.025"/>
        <c:minorUnit val="0.0025"/>
      </c:valAx>
      <c:valAx>
        <c:axId val="38453611"/>
        <c:scaling>
          <c:orientation val="minMax"/>
          <c:max val="2"/>
          <c:min val="1.9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11866"/>
        <c:crosses val="autoZero"/>
        <c:crossBetween val="midCat"/>
        <c:dispUnits/>
        <c:majorUnit val="0.01"/>
        <c:minorUnit val="0.0031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Data5!$C$5</c:f>
              <c:strCache>
                <c:ptCount val="1"/>
                <c:pt idx="0">
                  <c:v>delta obs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Data5!$B$6:$B$24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Data5!$C$6:$C$24</c:f>
              <c:numCache>
                <c:ptCount val="19"/>
              </c:numCache>
            </c:numRef>
          </c:yVal>
          <c:smooth val="0"/>
        </c:ser>
        <c:ser>
          <c:idx val="1"/>
          <c:order val="1"/>
          <c:tx>
            <c:strRef>
              <c:f>Data5!$D$5</c:f>
              <c:strCache>
                <c:ptCount val="1"/>
                <c:pt idx="0">
                  <c:v>delta 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Data5!$B$6:$B$24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Data5!$D$6:$D$24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10538180"/>
        <c:axId val="27734757"/>
      </c:scatterChart>
      <c:valAx>
        <c:axId val="10538180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[G]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34757"/>
        <c:crossesAt val="6.995"/>
        <c:crossBetween val="midCat"/>
        <c:dispUnits/>
        <c:majorUnit val="0.025"/>
      </c:valAx>
      <c:valAx>
        <c:axId val="27734757"/>
        <c:scaling>
          <c:orientation val="minMax"/>
          <c:max val="7.11"/>
          <c:min val="6.9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38180"/>
        <c:crosses val="autoZero"/>
        <c:crossBetween val="midCat"/>
        <c:dispUnits/>
        <c:majorUnit val="0.025"/>
        <c:minorUnit val="0.0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Data6!$C$5</c:f>
              <c:strCache>
                <c:ptCount val="1"/>
                <c:pt idx="0">
                  <c:v>delta obs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Data6!$B$6:$B$24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Data6!$C$6:$C$24</c:f>
              <c:numCache>
                <c:ptCount val="19"/>
              </c:numCache>
            </c:numRef>
          </c:yVal>
          <c:smooth val="0"/>
        </c:ser>
        <c:ser>
          <c:idx val="1"/>
          <c:order val="1"/>
          <c:tx>
            <c:strRef>
              <c:f>Data6!$D$5</c:f>
              <c:strCache>
                <c:ptCount val="1"/>
                <c:pt idx="0">
                  <c:v>delta 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Data6!$B$6:$B$24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Data6!$D$6:$D$24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48286222"/>
        <c:axId val="31922815"/>
      </c:scatterChart>
      <c:valAx>
        <c:axId val="48286222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[G]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22815"/>
        <c:crossesAt val="1.94"/>
        <c:crossBetween val="midCat"/>
        <c:dispUnits/>
        <c:majorUnit val="0.025"/>
        <c:minorUnit val="0.0005"/>
      </c:valAx>
      <c:valAx>
        <c:axId val="31922815"/>
        <c:scaling>
          <c:orientation val="minMax"/>
          <c:max val="2"/>
          <c:min val="1.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86222"/>
        <c:crosses val="autoZero"/>
        <c:crossBetween val="midCat"/>
        <c:dispUnits/>
        <c:majorUnit val="0.02"/>
        <c:min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Data7!$C$5</c:f>
              <c:strCache>
                <c:ptCount val="1"/>
                <c:pt idx="0">
                  <c:v>delta obs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Data7!$B$6:$B$24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Data7!$C$6:$C$24</c:f>
              <c:numCache>
                <c:ptCount val="19"/>
              </c:numCache>
            </c:numRef>
          </c:yVal>
          <c:smooth val="0"/>
        </c:ser>
        <c:ser>
          <c:idx val="1"/>
          <c:order val="1"/>
          <c:tx>
            <c:strRef>
              <c:f>Data7!$D$5</c:f>
              <c:strCache>
                <c:ptCount val="1"/>
                <c:pt idx="0">
                  <c:v>delta 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Data7!$B$6:$B$24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Data7!$D$6:$D$24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18869880"/>
        <c:axId val="35611193"/>
      </c:scatterChart>
      <c:valAx>
        <c:axId val="18869880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[G]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11193"/>
        <c:crossesAt val="7.06"/>
        <c:crossBetween val="midCat"/>
        <c:dispUnits/>
        <c:majorUnit val="0.02"/>
        <c:minorUnit val="0.001"/>
      </c:valAx>
      <c:valAx>
        <c:axId val="35611193"/>
        <c:scaling>
          <c:orientation val="minMax"/>
          <c:max val="7.165"/>
          <c:min val="7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69880"/>
        <c:crosses val="autoZero"/>
        <c:crossBetween val="midCat"/>
        <c:dispUnits/>
        <c:majorUnit val="0.02"/>
        <c:min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Data8!$C$5</c:f>
              <c:strCache>
                <c:ptCount val="1"/>
                <c:pt idx="0">
                  <c:v>delta obs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Data8!$B$6:$B$24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Data8!$C$6:$C$24</c:f>
              <c:numCache>
                <c:ptCount val="19"/>
              </c:numCache>
            </c:numRef>
          </c:yVal>
          <c:smooth val="0"/>
        </c:ser>
        <c:ser>
          <c:idx val="1"/>
          <c:order val="1"/>
          <c:tx>
            <c:strRef>
              <c:f>Data8!$D$5</c:f>
              <c:strCache>
                <c:ptCount val="1"/>
                <c:pt idx="0">
                  <c:v>delta 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Data8!$B$6:$B$24</c:f>
              <c:numCache>
                <c:ptCount val="19"/>
                <c:pt idx="0">
                  <c:v>0.0021390000000000003</c:v>
                </c:pt>
                <c:pt idx="1">
                  <c:v>0.005194714285714286</c:v>
                </c:pt>
                <c:pt idx="2">
                  <c:v>0.00991718181818182</c:v>
                </c:pt>
                <c:pt idx="3">
                  <c:v>0.014229</c:v>
                </c:pt>
                <c:pt idx="4">
                  <c:v>0.0181815</c:v>
                </c:pt>
                <c:pt idx="5">
                  <c:v>0.02517438461538462</c:v>
                </c:pt>
                <c:pt idx="6">
                  <c:v>0.031168285714285714</c:v>
                </c:pt>
                <c:pt idx="7">
                  <c:v>0.036363</c:v>
                </c:pt>
                <c:pt idx="8">
                  <c:v>0.040908375000000004</c:v>
                </c:pt>
                <c:pt idx="9">
                  <c:v>0.048484</c:v>
                </c:pt>
                <c:pt idx="10">
                  <c:v>0.0545445</c:v>
                </c:pt>
                <c:pt idx="11">
                  <c:v>0.05950309090909091</c:v>
                </c:pt>
                <c:pt idx="12">
                  <c:v>0.06713169230769231</c:v>
                </c:pt>
                <c:pt idx="13">
                  <c:v>0.072726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Data8!$D$6:$D$24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52065282"/>
        <c:axId val="65934355"/>
      </c:scatterChart>
      <c:valAx>
        <c:axId val="52065282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[G]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34355"/>
        <c:crossesAt val="7.575"/>
        <c:crossBetween val="midCat"/>
        <c:dispUnits/>
      </c:valAx>
      <c:valAx>
        <c:axId val="65934355"/>
        <c:scaling>
          <c:orientation val="minMax"/>
          <c:max val="7.725"/>
          <c:min val="7.5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65282"/>
        <c:crosses val="autoZero"/>
        <c:crossBetween val="midCat"/>
        <c:dispUnits/>
        <c:majorUnit val="0.02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5</xdr:col>
      <xdr:colOff>285750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8100" y="4057650"/>
        <a:ext cx="4438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5</xdr:col>
      <xdr:colOff>285750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8100" y="4057650"/>
        <a:ext cx="4438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5</xdr:col>
      <xdr:colOff>285750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8100" y="4057650"/>
        <a:ext cx="4438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5</xdr:col>
      <xdr:colOff>285750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8100" y="4057650"/>
        <a:ext cx="4438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5</xdr:col>
      <xdr:colOff>285750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8100" y="4057650"/>
        <a:ext cx="4438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5</xdr:col>
      <xdr:colOff>285750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8100" y="4057650"/>
        <a:ext cx="4438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5</xdr:col>
      <xdr:colOff>285750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8100" y="4057650"/>
        <a:ext cx="4438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5</xdr:col>
      <xdr:colOff>285750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38100" y="4057650"/>
        <a:ext cx="44386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33</xdr:row>
      <xdr:rowOff>95250</xdr:rowOff>
    </xdr:from>
    <xdr:to>
      <xdr:col>8</xdr:col>
      <xdr:colOff>171450</xdr:colOff>
      <xdr:row>51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5591175"/>
          <a:ext cx="25431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34</xdr:row>
      <xdr:rowOff>114300</xdr:rowOff>
    </xdr:from>
    <xdr:to>
      <xdr:col>5</xdr:col>
      <xdr:colOff>66675</xdr:colOff>
      <xdr:row>50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5772150"/>
          <a:ext cx="33147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82</xdr:row>
      <xdr:rowOff>9525</xdr:rowOff>
    </xdr:from>
    <xdr:to>
      <xdr:col>1</xdr:col>
      <xdr:colOff>171450</xdr:colOff>
      <xdr:row>83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7787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9.vml" /><Relationship Id="rId5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9"/>
  <sheetViews>
    <sheetView workbookViewId="0" topLeftCell="A1">
      <selection activeCell="B3" sqref="B3:C3"/>
    </sheetView>
  </sheetViews>
  <sheetFormatPr defaultColWidth="11.00390625" defaultRowHeight="12.75"/>
  <cols>
    <col min="3" max="3" width="15.375" style="0" customWidth="1"/>
    <col min="5" max="5" width="13.00390625" style="0" customWidth="1"/>
    <col min="6" max="6" width="6.75390625" style="0" customWidth="1"/>
    <col min="7" max="7" width="7.625" style="0" customWidth="1"/>
    <col min="8" max="13" width="6.75390625" style="0" customWidth="1"/>
  </cols>
  <sheetData>
    <row r="1" ht="18" thickBot="1">
      <c r="A1" s="7" t="s">
        <v>16</v>
      </c>
    </row>
    <row r="2" spans="1:13" ht="13.5" thickBot="1">
      <c r="A2" s="41"/>
      <c r="D2" s="79" t="s">
        <v>77</v>
      </c>
      <c r="E2" s="80"/>
      <c r="G2" s="52" t="s">
        <v>78</v>
      </c>
      <c r="H2" s="53" t="s">
        <v>73</v>
      </c>
      <c r="J2" s="79" t="s">
        <v>105</v>
      </c>
      <c r="K2" s="95"/>
      <c r="L2" s="95"/>
      <c r="M2" s="96"/>
    </row>
    <row r="3" spans="1:13" ht="15" thickBot="1" thickTop="1">
      <c r="A3" s="42" t="s">
        <v>106</v>
      </c>
      <c r="B3" s="89"/>
      <c r="C3" s="90"/>
      <c r="D3" s="93">
        <f>Data1!B4</f>
        <v>0</v>
      </c>
      <c r="E3" s="94"/>
      <c r="G3" s="67"/>
      <c r="H3" s="70"/>
      <c r="J3" s="97"/>
      <c r="K3" s="98"/>
      <c r="L3" s="98"/>
      <c r="M3" s="99"/>
    </row>
    <row r="4" spans="1:5" ht="15" thickBot="1" thickTop="1">
      <c r="A4" s="66"/>
      <c r="B4" s="91"/>
      <c r="C4" s="91"/>
      <c r="D4" s="92"/>
      <c r="E4" s="92"/>
    </row>
    <row r="5" spans="1:5" ht="15" thickBot="1" thickTop="1">
      <c r="A5" s="42" t="s">
        <v>107</v>
      </c>
      <c r="B5" s="68">
        <f ca="1">NOW()</f>
        <v>37014.4696412037</v>
      </c>
      <c r="C5" s="69">
        <f ca="1">NOW()</f>
        <v>37014.4696412037</v>
      </c>
      <c r="E5" s="8"/>
    </row>
    <row r="6" ht="15" thickBot="1" thickTop="1">
      <c r="E6" s="8"/>
    </row>
    <row r="7" spans="1:13" ht="12.75">
      <c r="A7" s="81"/>
      <c r="B7" s="82"/>
      <c r="C7" s="82"/>
      <c r="D7" s="82"/>
      <c r="E7" s="100" t="s">
        <v>108</v>
      </c>
      <c r="F7" s="106">
        <f>IF(ISBLANK(Data1!H34),"",Data1!H34)</f>
      </c>
      <c r="G7" s="104">
        <f>IF(ISBLANK(Data2!H34),"",Data2!H34)</f>
      </c>
      <c r="H7" s="102">
        <f>IF(ISBLANK(Data3!H34),"",Data3!H34)</f>
      </c>
      <c r="I7" s="109">
        <f>IF(ISBLANK(Data4!H34),"",Data4!H34)</f>
      </c>
      <c r="J7" s="108">
        <f>IF(ISBLANK(Data5!H34),"",Data5!H34)</f>
      </c>
      <c r="K7" s="104">
        <f>IF(ISBLANK(Data6!H34),"",Data6!H34)</f>
      </c>
      <c r="L7" s="104">
        <f>IF(ISBLANK(Data7!H34),"",Data7!H34)</f>
      </c>
      <c r="M7" s="112">
        <f>IF(ISBLANK(Data8!H34),"",Data8!H34)</f>
      </c>
    </row>
    <row r="8" spans="1:13" ht="13.5" thickBot="1">
      <c r="A8" s="83"/>
      <c r="B8" s="84"/>
      <c r="C8" s="84"/>
      <c r="D8" s="84"/>
      <c r="E8" s="101"/>
      <c r="F8" s="107"/>
      <c r="G8" s="105"/>
      <c r="H8" s="103"/>
      <c r="I8" s="105"/>
      <c r="J8" s="103"/>
      <c r="K8" s="105"/>
      <c r="L8" s="105"/>
      <c r="M8" s="113"/>
    </row>
    <row r="9" spans="1:14" ht="12.75">
      <c r="A9" s="83"/>
      <c r="B9" s="84"/>
      <c r="C9" s="84"/>
      <c r="D9" s="84"/>
      <c r="E9" s="35" t="s">
        <v>40</v>
      </c>
      <c r="F9" s="22">
        <f>IF(Data1!C2=0,"",Data1!C2)</f>
      </c>
      <c r="G9" s="25">
        <f>IF(Data2!C2=0,"",Data2!C2)</f>
      </c>
      <c r="H9" s="23">
        <f>IF(Data3!C2=0,"",Data3!C2)</f>
      </c>
      <c r="I9" s="25">
        <f>IF(Data4!C2=0,"",Data4!C2)</f>
      </c>
      <c r="J9" s="23">
        <f>IF(Data5!C2=0,"",Data5!C2)</f>
      </c>
      <c r="K9" s="25">
        <f>IF(Data6!C2=0,"",Data6!C2)</f>
      </c>
      <c r="L9" s="23">
        <f>IF(Data7!C2=0,"",Data7!C2)</f>
      </c>
      <c r="M9" s="24">
        <f>IF(Data8!C2=0,"",Data8!C2)</f>
      </c>
      <c r="N9" s="21"/>
    </row>
    <row r="10" spans="1:14" ht="12.75">
      <c r="A10" s="83"/>
      <c r="B10" s="84"/>
      <c r="C10" s="84"/>
      <c r="D10" s="84"/>
      <c r="E10" s="36" t="s">
        <v>76</v>
      </c>
      <c r="F10" s="9">
        <f>IF(Data1!D2=0,"",Data1!D2)</f>
      </c>
      <c r="G10" s="26">
        <f>IF(Data2!D2=0,"",Data2!D2)</f>
      </c>
      <c r="H10" s="10">
        <f>IF(Data3!D2=0,"",Data3!D2)</f>
      </c>
      <c r="I10" s="26">
        <f>IF(Data4!D2=0,"",Data4!D2)</f>
      </c>
      <c r="J10" s="26">
        <f>IF(Data5!D2=0,"",Data5!D2)</f>
      </c>
      <c r="K10" s="10">
        <f>IF(Data6!D2=0,"",Data6!D2)</f>
      </c>
      <c r="L10" s="26">
        <f>IF(Data7!D2=0,"",Data7!D2)</f>
      </c>
      <c r="M10" s="33">
        <f>IF(Data8!D2=0,"",Data8!D2)</f>
      </c>
      <c r="N10" s="21"/>
    </row>
    <row r="11" spans="1:14" ht="12.75">
      <c r="A11" s="83"/>
      <c r="B11" s="84"/>
      <c r="C11" s="84"/>
      <c r="D11" s="84"/>
      <c r="E11" s="36" t="s">
        <v>32</v>
      </c>
      <c r="F11" s="9">
        <f>IF(Data1!F2=0,"",Data1!F2)</f>
      </c>
      <c r="G11" s="26">
        <f>IF(Data2!F2=0,"",Data2!F2)</f>
      </c>
      <c r="H11" s="10">
        <f>IF(Data3!F2=0,"",Data3!F2)</f>
      </c>
      <c r="I11" s="26">
        <f>IF(Data4!F2=0,"",Data4!F2)</f>
      </c>
      <c r="J11" s="26">
        <f>IF(Data5!F2=0,"",Data5!F2)</f>
      </c>
      <c r="K11" s="10">
        <f>IF(Data6!F2=0,"",Data6!F2)</f>
      </c>
      <c r="L11" s="26">
        <f>IF(Data7!F2=0,"",Data7!F2)</f>
      </c>
      <c r="M11" s="33">
        <f>IF(Data8!F2=0,"",Data8!F2)</f>
      </c>
      <c r="N11" s="21"/>
    </row>
    <row r="12" spans="1:14" ht="12.75">
      <c r="A12" s="83"/>
      <c r="B12" s="84"/>
      <c r="C12" s="84"/>
      <c r="D12" s="84"/>
      <c r="E12" s="37" t="s">
        <v>39</v>
      </c>
      <c r="F12" s="32">
        <f>IF(Data1!A2=0,"",Data1!D4)</f>
      </c>
      <c r="G12" s="27">
        <f>IF(Data2!A2=0,"",Data2!D4)</f>
      </c>
      <c r="H12" s="11">
        <f>IF(Data3!A2=0,"",Data3!D4)</f>
      </c>
      <c r="I12" s="27">
        <f>IF(Data4!A2=0,"",Data4!D4)</f>
      </c>
      <c r="J12" s="27">
        <f>IF(Data5!A2=0,"",Data5!D4)</f>
      </c>
      <c r="K12" s="11">
        <f>IF(Data6!A2=0,"",Data6!D4)</f>
      </c>
      <c r="L12" s="27">
        <f>IF(Data7!A2=0,"",Data7!D4)</f>
      </c>
      <c r="M12" s="34">
        <f>IF(Data8!A2=0,"",Data8!D4)</f>
      </c>
      <c r="N12" s="21"/>
    </row>
    <row r="13" spans="1:14" ht="12.75">
      <c r="A13" s="83"/>
      <c r="B13" s="84"/>
      <c r="C13" s="84"/>
      <c r="D13" s="84"/>
      <c r="E13" s="37" t="s">
        <v>75</v>
      </c>
      <c r="F13" s="32">
        <f>IF(Data1!E4=0,"",Data1!E4)</f>
      </c>
      <c r="G13" s="27">
        <f>IF(Data2!E4=0,"",Data2!E4)</f>
      </c>
      <c r="H13" s="11">
        <f>IF(Data3!E4=0,"",Data3!E4)</f>
      </c>
      <c r="I13" s="27">
        <f>IF(Data4!E4=0,"",Data4!E4)</f>
      </c>
      <c r="J13" s="27">
        <f>IF(Data5!E4=0,"",Data5!E4)</f>
      </c>
      <c r="K13" s="11">
        <f>IF(Data6!E4=0,"",Data6!E4)</f>
      </c>
      <c r="L13" s="27">
        <f>IF(Data7!E4=0,"",Data7!E4)</f>
      </c>
      <c r="M13" s="34">
        <f>IF(Data8!E4=0,"",Data8!E4)</f>
      </c>
      <c r="N13" s="21"/>
    </row>
    <row r="14" spans="1:14" ht="13.5" thickBot="1">
      <c r="A14" s="83"/>
      <c r="B14" s="84"/>
      <c r="C14" s="84"/>
      <c r="D14" s="84"/>
      <c r="E14" s="38" t="s">
        <v>29</v>
      </c>
      <c r="F14" s="31">
        <f>IF(Data1!A2=0,"",Data1!A2)</f>
      </c>
      <c r="G14" s="29">
        <f>IF(Data2!A2=0,"",Data2!A2)</f>
      </c>
      <c r="H14" s="14">
        <f>IF(Data3!A2=0,"",Data3!A2)</f>
      </c>
      <c r="I14" s="29">
        <f>IF(Data4!A2=0,"",Data4!A2)</f>
      </c>
      <c r="J14" s="29">
        <f>IF(Data5!A2=0,"",Data5!A2)</f>
      </c>
      <c r="K14" s="14">
        <f>IF(Data6!A2=0,"",Data6!A2)</f>
      </c>
      <c r="L14" s="29">
        <f>IF(Data7!A2=0,"",Data7!A2)</f>
      </c>
      <c r="M14" s="15">
        <f>IF(Data8!A2=0,"",Data8!A2)</f>
      </c>
      <c r="N14" s="21"/>
    </row>
    <row r="15" spans="1:14" ht="12.75">
      <c r="A15" s="83"/>
      <c r="B15" s="84"/>
      <c r="C15" s="84"/>
      <c r="D15" s="84"/>
      <c r="E15" s="58"/>
      <c r="M15" s="57"/>
      <c r="N15" s="57"/>
    </row>
    <row r="16" spans="1:14" ht="12.75">
      <c r="A16" s="83"/>
      <c r="B16" s="84"/>
      <c r="C16" s="84"/>
      <c r="D16" s="84"/>
      <c r="E16" s="58"/>
      <c r="M16" s="57"/>
      <c r="N16" s="57"/>
    </row>
    <row r="17" spans="1:14" ht="12.75">
      <c r="A17" s="83"/>
      <c r="B17" s="84"/>
      <c r="C17" s="84"/>
      <c r="D17" s="84"/>
      <c r="E17" s="58"/>
      <c r="M17" s="57"/>
      <c r="N17" s="57"/>
    </row>
    <row r="18" spans="1:14" ht="12.75">
      <c r="A18" s="83"/>
      <c r="B18" s="84"/>
      <c r="C18" s="84"/>
      <c r="D18" s="84"/>
      <c r="E18" s="58"/>
      <c r="M18" s="57"/>
      <c r="N18" s="57"/>
    </row>
    <row r="19" spans="1:14" ht="12.75">
      <c r="A19" s="83"/>
      <c r="B19" s="84"/>
      <c r="C19" s="84"/>
      <c r="D19" s="84"/>
      <c r="E19" s="58"/>
      <c r="N19" s="57"/>
    </row>
    <row r="20" spans="1:14" ht="12.75">
      <c r="A20" s="83"/>
      <c r="B20" s="84"/>
      <c r="C20" s="84"/>
      <c r="D20" s="84"/>
      <c r="E20" s="58"/>
      <c r="N20" s="57"/>
    </row>
    <row r="21" spans="1:14" ht="12.75">
      <c r="A21" s="83"/>
      <c r="B21" s="84"/>
      <c r="C21" s="84"/>
      <c r="D21" s="84"/>
      <c r="E21" s="58"/>
      <c r="N21" s="57"/>
    </row>
    <row r="22" spans="1:5" ht="12.75">
      <c r="A22" s="83"/>
      <c r="B22" s="84"/>
      <c r="C22" s="84"/>
      <c r="D22" s="84"/>
      <c r="E22" s="58"/>
    </row>
    <row r="23" spans="1:5" ht="12.75">
      <c r="A23" s="83"/>
      <c r="B23" s="84"/>
      <c r="C23" s="84"/>
      <c r="D23" s="85"/>
      <c r="E23" s="57"/>
    </row>
    <row r="24" spans="1:5" ht="12.75">
      <c r="A24" s="86"/>
      <c r="B24" s="87"/>
      <c r="C24" s="87"/>
      <c r="D24" s="88"/>
      <c r="E24" s="57"/>
    </row>
    <row r="25" spans="1:6" ht="12.75">
      <c r="A25" s="2" t="s">
        <v>38</v>
      </c>
      <c r="E25" s="71"/>
      <c r="F25" s="72"/>
    </row>
    <row r="26" spans="5:6" ht="12.75">
      <c r="E26" s="71"/>
      <c r="F26" s="72">
        <f>IF(Data1!B2&gt;0,SUMIF(Data1:Data8!B2,"&gt;0")/COUNTIF(Data1:Data8!B2,"&gt;0"),"")</f>
      </c>
    </row>
    <row r="27" spans="1:5" ht="16.5">
      <c r="A27" s="110" t="s">
        <v>109</v>
      </c>
      <c r="B27" s="111"/>
      <c r="C27" s="111"/>
      <c r="D27" s="111"/>
      <c r="E27" s="16">
        <f>temp2!J28</f>
        <v>0</v>
      </c>
    </row>
    <row r="28" spans="1:5" ht="18" thickBot="1">
      <c r="A28" s="110" t="s">
        <v>34</v>
      </c>
      <c r="B28" s="111"/>
      <c r="C28" s="111"/>
      <c r="D28" s="111"/>
      <c r="E28" s="16">
        <f>temp2!L28</f>
        <v>0</v>
      </c>
    </row>
    <row r="29" spans="1:8" ht="18.75" thickBot="1" thickTop="1">
      <c r="A29" s="110" t="s">
        <v>74</v>
      </c>
      <c r="B29" s="110"/>
      <c r="C29" s="110"/>
      <c r="D29" s="110"/>
      <c r="E29" s="17">
        <f>temp2!A11</f>
        <v>0</v>
      </c>
      <c r="F29" s="18" t="s">
        <v>110</v>
      </c>
      <c r="G29" s="19">
        <f>IF(E29=0,0,temp2!B17)</f>
        <v>0</v>
      </c>
      <c r="H29" s="20" t="s">
        <v>111</v>
      </c>
    </row>
    <row r="30" ht="13.5" thickTop="1"/>
  </sheetData>
  <sheetProtection password="AD1D" sheet="1" scenarios="1"/>
  <mergeCells count="20">
    <mergeCell ref="A27:D27"/>
    <mergeCell ref="A28:D28"/>
    <mergeCell ref="A29:D29"/>
    <mergeCell ref="M7:M8"/>
    <mergeCell ref="J2:M2"/>
    <mergeCell ref="J3:M3"/>
    <mergeCell ref="E7:E8"/>
    <mergeCell ref="H7:H8"/>
    <mergeCell ref="G7:G8"/>
    <mergeCell ref="F7:F8"/>
    <mergeCell ref="K7:K8"/>
    <mergeCell ref="L7:L8"/>
    <mergeCell ref="J7:J8"/>
    <mergeCell ref="I7:I8"/>
    <mergeCell ref="D2:E2"/>
    <mergeCell ref="A7:D24"/>
    <mergeCell ref="B3:C3"/>
    <mergeCell ref="B4:C4"/>
    <mergeCell ref="D4:E4"/>
    <mergeCell ref="D3:E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40"/>
  <sheetViews>
    <sheetView workbookViewId="0" topLeftCell="A1">
      <selection activeCell="I38" sqref="I38"/>
    </sheetView>
  </sheetViews>
  <sheetFormatPr defaultColWidth="11.00390625" defaultRowHeight="12.75"/>
  <cols>
    <col min="1" max="6" width="12.00390625" style="0" bestFit="1" customWidth="1"/>
    <col min="8" max="8" width="12.625" style="0" customWidth="1"/>
    <col min="10" max="10" width="12.00390625" style="0" bestFit="1" customWidth="1"/>
  </cols>
  <sheetData>
    <row r="1" spans="1:16" ht="12.75">
      <c r="A1" s="3" t="s">
        <v>62</v>
      </c>
      <c r="B1" s="4" t="s">
        <v>103</v>
      </c>
      <c r="E1" s="3"/>
      <c r="F1" s="4"/>
      <c r="H1" s="100" t="s">
        <v>108</v>
      </c>
      <c r="I1" s="106">
        <f>IF(ISBLANK(Data1!H34),"",Data1!H34)</f>
      </c>
      <c r="J1" s="104">
        <f>IF(ISBLANK(Data2!H34),"",Data2!H34)</f>
      </c>
      <c r="K1" s="102">
        <f>IF(ISBLANK(Data3!H34),"",Data3!H34)</f>
      </c>
      <c r="L1" s="109">
        <f>IF(ISBLANK(Data4!H34),"",Data4!H34)</f>
      </c>
      <c r="M1" s="108">
        <f>IF(ISBLANK(Data5!H34),"",Data5!H34)</f>
      </c>
      <c r="N1" s="104">
        <f>IF(ISBLANK(Data6!H34),"",Data6!H34)</f>
      </c>
      <c r="O1" s="104">
        <f>IF(ISBLANK(Data7!H34),"",Data7!H34)</f>
      </c>
      <c r="P1" s="112">
        <f>IF(ISBLANK(Data8!H34),"",Data8!H34)</f>
      </c>
    </row>
    <row r="2" spans="1:16" ht="13.5" thickBot="1">
      <c r="A2" s="1">
        <f>((I7^2)^0.5)*I11</f>
        <v>0</v>
      </c>
      <c r="B2" s="51">
        <f>I14</f>
        <v>0</v>
      </c>
      <c r="E2" s="1"/>
      <c r="F2" s="51"/>
      <c r="H2" s="101"/>
      <c r="I2" s="107"/>
      <c r="J2" s="105"/>
      <c r="K2" s="103"/>
      <c r="L2" s="105"/>
      <c r="M2" s="103"/>
      <c r="N2" s="105"/>
      <c r="O2" s="105"/>
      <c r="P2" s="113"/>
    </row>
    <row r="3" spans="1:16" ht="12.75">
      <c r="A3" s="1">
        <f>((J7^2)^0.5)*J11</f>
        <v>0</v>
      </c>
      <c r="B3" s="51">
        <f>J14</f>
        <v>0</v>
      </c>
      <c r="E3" s="1"/>
      <c r="F3" s="51"/>
      <c r="H3" s="35" t="s">
        <v>40</v>
      </c>
      <c r="I3" s="22">
        <f>Data1!C2</f>
        <v>0</v>
      </c>
      <c r="J3" s="25">
        <f>Data2!C2</f>
        <v>0</v>
      </c>
      <c r="K3" s="23">
        <f>Data3!C2</f>
        <v>0</v>
      </c>
      <c r="L3" s="25">
        <f>Data4!C2</f>
        <v>0</v>
      </c>
      <c r="M3" s="23">
        <f>Data5!C2</f>
        <v>0</v>
      </c>
      <c r="N3" s="25">
        <f>Data6!C2</f>
        <v>0</v>
      </c>
      <c r="O3" s="23">
        <f>Data7!C2</f>
        <v>0</v>
      </c>
      <c r="P3" s="50">
        <f>Data8!C2</f>
        <v>0</v>
      </c>
    </row>
    <row r="4" spans="1:16" ht="12.75">
      <c r="A4" s="1">
        <f>((K7^2)^0.5)*K11</f>
        <v>0</v>
      </c>
      <c r="B4" s="51">
        <f>K14</f>
        <v>0</v>
      </c>
      <c r="E4" s="1"/>
      <c r="F4" s="51"/>
      <c r="H4" s="36" t="s">
        <v>76</v>
      </c>
      <c r="I4" s="9">
        <f>Data1!D2</f>
        <v>0</v>
      </c>
      <c r="J4" s="26">
        <f>Data2!D2</f>
        <v>0</v>
      </c>
      <c r="K4" s="10">
        <f>Data3!D2</f>
        <v>0</v>
      </c>
      <c r="L4" s="26">
        <f>Data4!D2</f>
        <v>0</v>
      </c>
      <c r="M4" s="26">
        <f>Data5!D2</f>
        <v>0</v>
      </c>
      <c r="N4" s="10">
        <f>Data6!D2</f>
        <v>0</v>
      </c>
      <c r="O4" s="26">
        <f>Data7!D2</f>
        <v>0</v>
      </c>
      <c r="P4" s="33">
        <f>Data8!D2</f>
        <v>0</v>
      </c>
    </row>
    <row r="5" spans="1:16" ht="12.75">
      <c r="A5" s="1">
        <f>((L7^2)^0.5)*L11</f>
        <v>0</v>
      </c>
      <c r="B5" s="51">
        <f>L14</f>
        <v>0</v>
      </c>
      <c r="E5" s="1"/>
      <c r="F5" s="51"/>
      <c r="H5" s="36"/>
      <c r="I5" s="9"/>
      <c r="J5" s="26"/>
      <c r="K5" s="10"/>
      <c r="L5" s="26"/>
      <c r="M5" s="26"/>
      <c r="N5" s="10"/>
      <c r="O5" s="26"/>
      <c r="P5" s="33"/>
    </row>
    <row r="6" spans="1:16" ht="12.75">
      <c r="A6" s="1">
        <f>((M7^2)^0.5)*M11</f>
        <v>0</v>
      </c>
      <c r="B6" s="51">
        <f>M14</f>
        <v>0</v>
      </c>
      <c r="E6" s="1"/>
      <c r="F6" s="51"/>
      <c r="H6" s="36"/>
      <c r="I6" s="44"/>
      <c r="J6" s="45"/>
      <c r="K6" s="46"/>
      <c r="L6" s="45"/>
      <c r="M6" s="45"/>
      <c r="N6" s="46"/>
      <c r="O6" s="26"/>
      <c r="P6" s="33"/>
    </row>
    <row r="7" spans="1:16" ht="12.75">
      <c r="A7" s="1">
        <f>((N7^2)^0.5)*N11</f>
        <v>0</v>
      </c>
      <c r="B7" s="51">
        <f>N14</f>
        <v>0</v>
      </c>
      <c r="E7" s="1"/>
      <c r="F7" s="51"/>
      <c r="H7" s="36" t="s">
        <v>32</v>
      </c>
      <c r="I7" s="9">
        <f>Data1!F2</f>
        <v>0</v>
      </c>
      <c r="J7" s="26">
        <f>Data2!F2</f>
        <v>0</v>
      </c>
      <c r="K7" s="10">
        <f>Data3!F2</f>
        <v>0</v>
      </c>
      <c r="L7" s="26">
        <f>Data4!F2</f>
        <v>0</v>
      </c>
      <c r="M7" s="26">
        <f>Data5!F2</f>
        <v>0</v>
      </c>
      <c r="N7" s="10">
        <f>Data6!F2</f>
        <v>0</v>
      </c>
      <c r="O7" s="26">
        <f>Data7!F2</f>
        <v>0</v>
      </c>
      <c r="P7" s="33">
        <f>Data8!F2</f>
        <v>0</v>
      </c>
    </row>
    <row r="8" spans="1:16" ht="12.75">
      <c r="A8" s="1">
        <f>((O7^2)^0.5)*O11</f>
        <v>0</v>
      </c>
      <c r="B8" s="51">
        <f>O14</f>
        <v>0</v>
      </c>
      <c r="E8" s="1"/>
      <c r="F8" s="51"/>
      <c r="H8" s="36"/>
      <c r="I8" s="9"/>
      <c r="J8" s="26"/>
      <c r="K8" s="10"/>
      <c r="L8" s="26"/>
      <c r="M8" s="26"/>
      <c r="N8" s="10"/>
      <c r="O8" s="26"/>
      <c r="P8" s="33"/>
    </row>
    <row r="9" spans="1:16" ht="12.75">
      <c r="A9" s="1">
        <f>((P7^2)^0.5)*P11</f>
        <v>0</v>
      </c>
      <c r="B9" s="51">
        <f>P14</f>
        <v>0</v>
      </c>
      <c r="E9" s="1"/>
      <c r="F9" s="51"/>
      <c r="H9" s="36"/>
      <c r="I9" s="44"/>
      <c r="J9" s="45"/>
      <c r="K9" s="46"/>
      <c r="L9" s="45"/>
      <c r="M9" s="45"/>
      <c r="N9" s="46"/>
      <c r="O9" s="26"/>
      <c r="P9" s="33"/>
    </row>
    <row r="10" spans="1:16" ht="12.75">
      <c r="A10" s="4" t="s">
        <v>104</v>
      </c>
      <c r="B10" s="4" t="s">
        <v>58</v>
      </c>
      <c r="E10" s="4"/>
      <c r="F10" s="4"/>
      <c r="H10" s="37" t="s">
        <v>39</v>
      </c>
      <c r="I10" s="32">
        <f>Data1!D4</f>
        <v>0</v>
      </c>
      <c r="J10" s="27">
        <f>Data2!D4</f>
        <v>0</v>
      </c>
      <c r="K10" s="11">
        <f>Data3!D4</f>
        <v>0</v>
      </c>
      <c r="L10" s="27">
        <f>Data4!D4</f>
        <v>0</v>
      </c>
      <c r="M10" s="27">
        <f>Data5!D4</f>
        <v>0</v>
      </c>
      <c r="N10" s="11">
        <f>Data6!D4</f>
        <v>0</v>
      </c>
      <c r="O10" s="27">
        <f>Data7!D4</f>
        <v>0</v>
      </c>
      <c r="P10" s="34">
        <f>Data8!D4</f>
        <v>0</v>
      </c>
    </row>
    <row r="11" spans="1:16" ht="12.75">
      <c r="A11" s="1">
        <f>IF(B2=0,0,SUMPRODUCT(B2:B9,A2:A9)/SUM(A2:A9))</f>
        <v>0</v>
      </c>
      <c r="B11" s="1">
        <f>IF(B9&gt;0,STDEV(B2:B9),IF(B8&gt;0,STDEV(B2:B8),IF(B7&gt;0,STDEV(B2:B7),IF(B6&gt;0,STDEV(B2:B6),IF(B5&gt;0,STDEV(B2:B5),IF(B4&gt;0,STDEV(B2:B4),IF(B3&gt;0,STDEV(B2:B3),0)))))))</f>
        <v>0</v>
      </c>
      <c r="E11" s="1"/>
      <c r="F11" s="1"/>
      <c r="H11" s="37" t="s">
        <v>75</v>
      </c>
      <c r="I11" s="32">
        <f>Data1!E4</f>
        <v>0</v>
      </c>
      <c r="J11" s="27">
        <f>Data2!E4</f>
        <v>0</v>
      </c>
      <c r="K11" s="11">
        <f>Data3!E4</f>
        <v>0</v>
      </c>
      <c r="L11" s="27">
        <f>Data4!E4</f>
        <v>0</v>
      </c>
      <c r="M11" s="27">
        <f>Data5!E4</f>
        <v>0</v>
      </c>
      <c r="N11" s="11">
        <f>Data6!E4</f>
        <v>0</v>
      </c>
      <c r="O11" s="27">
        <f>Data7!E4</f>
        <v>0</v>
      </c>
      <c r="P11" s="34">
        <f>Data8!E4</f>
        <v>0</v>
      </c>
    </row>
    <row r="12" spans="1:16" ht="12.75">
      <c r="A12" s="1"/>
      <c r="B12" s="4" t="s">
        <v>59</v>
      </c>
      <c r="E12" s="1"/>
      <c r="F12" s="4"/>
      <c r="H12" s="37"/>
      <c r="I12" s="32"/>
      <c r="J12" s="27"/>
      <c r="K12" s="11"/>
      <c r="L12" s="27"/>
      <c r="M12" s="27"/>
      <c r="N12" s="11"/>
      <c r="O12" s="27"/>
      <c r="P12" s="34"/>
    </row>
    <row r="13" spans="1:16" ht="12.75">
      <c r="A13" s="1"/>
      <c r="B13" s="1" t="e">
        <f>IF(B9&gt;0,VARP(B2:B9),IF(B8&gt;0,VARP(B2:B8),IF(B7&gt;0,VARP(B2:B7),IF(B6&gt;0,VARP(B2:B6),IF(B5&gt;0,VARP(B2:B5),IF(B4&gt;0,VARP(B2:B4),IF(B3&gt;0,VARP(B2:B3),0)))))))*((A2/SUM(A2:A9))^2+(A3/SUM(A2:A9))^2+(A4/SUM(A2:A9))^2+(A5/SUM(A2:A9))^2+(A6/SUM(A2:A9))^2+(A7/SUM(A2:A9))^2+(A8/SUM(A2:A9))^2+(A9/SUM(A2:A9))^2)</f>
        <v>#DIV/0!</v>
      </c>
      <c r="E13" s="1"/>
      <c r="F13" s="1"/>
      <c r="H13" s="37"/>
      <c r="I13" s="47"/>
      <c r="J13" s="48"/>
      <c r="K13" s="49"/>
      <c r="L13" s="48"/>
      <c r="M13" s="48"/>
      <c r="N13" s="49"/>
      <c r="O13" s="27"/>
      <c r="P13" s="34"/>
    </row>
    <row r="14" spans="1:16" ht="12.75">
      <c r="A14" s="1"/>
      <c r="B14" s="4" t="s">
        <v>60</v>
      </c>
      <c r="E14" s="1"/>
      <c r="F14" s="4"/>
      <c r="H14" s="37" t="s">
        <v>29</v>
      </c>
      <c r="I14" s="30">
        <f>Data1!A2</f>
        <v>0</v>
      </c>
      <c r="J14" s="28">
        <f>Data2!A2</f>
        <v>0</v>
      </c>
      <c r="K14" s="12">
        <f>Data3!A2</f>
        <v>0</v>
      </c>
      <c r="L14" s="28">
        <f>Data4!A2</f>
        <v>0</v>
      </c>
      <c r="M14" s="28">
        <f>Data5!A2</f>
        <v>0</v>
      </c>
      <c r="N14" s="12">
        <f>Data6!A2</f>
        <v>0</v>
      </c>
      <c r="O14" s="28">
        <f>Data7!A2</f>
        <v>0</v>
      </c>
      <c r="P14" s="13">
        <f>Data8!A2</f>
        <v>0</v>
      </c>
    </row>
    <row r="15" spans="1:16" ht="12.75">
      <c r="A15" s="1"/>
      <c r="B15" s="1" t="e">
        <f>B13^0.5</f>
        <v>#DIV/0!</v>
      </c>
      <c r="E15" s="1"/>
      <c r="F15" s="1"/>
      <c r="H15" s="37"/>
      <c r="I15" s="30"/>
      <c r="J15" s="28"/>
      <c r="K15" s="12"/>
      <c r="L15" s="28"/>
      <c r="M15" s="28"/>
      <c r="N15" s="12"/>
      <c r="O15" s="28"/>
      <c r="P15" s="13"/>
    </row>
    <row r="16" spans="1:16" ht="13.5" thickBot="1">
      <c r="A16" s="1"/>
      <c r="B16" s="4" t="s">
        <v>61</v>
      </c>
      <c r="E16" s="1"/>
      <c r="F16" s="4"/>
      <c r="H16" s="38"/>
      <c r="I16" s="31"/>
      <c r="J16" s="29"/>
      <c r="K16" s="14"/>
      <c r="L16" s="29"/>
      <c r="M16" s="29"/>
      <c r="N16" s="14"/>
      <c r="O16" s="29"/>
      <c r="P16" s="15"/>
    </row>
    <row r="17" spans="1:6" ht="12.75">
      <c r="A17" s="1"/>
      <c r="B17" s="1" t="e">
        <f>2*B15</f>
        <v>#DIV/0!</v>
      </c>
      <c r="E17" s="1"/>
      <c r="F17" s="1"/>
    </row>
    <row r="19" spans="1:16" ht="12.75">
      <c r="A19" s="2" t="s">
        <v>63</v>
      </c>
      <c r="B19" s="2" t="s">
        <v>64</v>
      </c>
      <c r="C19" s="2" t="s">
        <v>65</v>
      </c>
      <c r="D19" s="2" t="s">
        <v>66</v>
      </c>
      <c r="E19" s="2" t="s">
        <v>67</v>
      </c>
      <c r="F19" s="2" t="s">
        <v>68</v>
      </c>
      <c r="G19" s="2" t="s">
        <v>69</v>
      </c>
      <c r="H19" s="2" t="s">
        <v>70</v>
      </c>
      <c r="I19" s="3" t="s">
        <v>62</v>
      </c>
      <c r="J19" s="2" t="s">
        <v>72</v>
      </c>
      <c r="K19" s="3" t="s">
        <v>62</v>
      </c>
      <c r="L19" s="2" t="s">
        <v>71</v>
      </c>
      <c r="O19" s="3"/>
      <c r="P19" s="2"/>
    </row>
    <row r="20" spans="1:16" ht="12.75">
      <c r="A20" s="1">
        <f>IF(Data1!C6&gt;0,((Data1!C6-Data1!D6)/Data1!C6)^2,0)</f>
        <v>0</v>
      </c>
      <c r="B20" s="1">
        <f>IF(Data2!C6&gt;0,((Data2!C6-Data2!D6)/Data2!C6)^2,0)</f>
        <v>0</v>
      </c>
      <c r="C20" s="1">
        <f>IF(Data3!C6&gt;0,((Data3!C6-Data3!D6)/Data3!C6)^2,0)</f>
        <v>0</v>
      </c>
      <c r="D20" s="1">
        <f>IF(Data4!C6&gt;0,((Data4!C6-Data4!D6)/Data4!C6)^2,0)</f>
        <v>0</v>
      </c>
      <c r="E20" s="1">
        <f>IF(Data5!C6&gt;0,((Data5!C6-Data5!D6)/Data5!C6)^2,0)</f>
        <v>0</v>
      </c>
      <c r="F20" s="1">
        <f>IF(Data6!C6&gt;0,((Data6!C6-Data6!D6)/Data6!C6)^2,0)</f>
        <v>0</v>
      </c>
      <c r="G20" s="1">
        <f>IF(Data7!C6&gt;0,((Data7!C6-Data7!D6)/Data7!C6)^2,0)</f>
        <v>0</v>
      </c>
      <c r="H20" s="1">
        <f>IF(Data8!C6&gt;0,((Data8!C6-Data8!D6)/Data8!C6)^2,0)</f>
        <v>0</v>
      </c>
      <c r="I20" s="1">
        <f>A2</f>
        <v>0</v>
      </c>
      <c r="J20" s="6">
        <f>I10</f>
        <v>0</v>
      </c>
      <c r="K20" s="1">
        <f>A2</f>
        <v>0</v>
      </c>
      <c r="L20" s="6">
        <f>I11</f>
        <v>0</v>
      </c>
      <c r="O20" s="1"/>
      <c r="P20" s="6"/>
    </row>
    <row r="21" spans="1:16" ht="12.75">
      <c r="A21" s="1">
        <f>IF(Data1!C7&gt;0,((Data1!C7-Data1!D7)/Data1!C7)^2,0)</f>
        <v>0</v>
      </c>
      <c r="B21" s="1">
        <f>IF(Data2!C7&gt;0,((Data2!C7-Data2!D7)/Data2!C7)^2,0)</f>
        <v>0</v>
      </c>
      <c r="C21" s="1">
        <f>IF(Data3!C7&gt;0,((Data3!C7-Data3!D7)/Data3!C7)^2,0)</f>
        <v>0</v>
      </c>
      <c r="D21" s="1">
        <f>IF(Data4!C7&gt;0,((Data4!C7-Data4!D7)/Data4!C7)^2,0)</f>
        <v>0</v>
      </c>
      <c r="E21" s="1">
        <f>IF(Data5!C7&gt;0,((Data5!C7-Data5!D7)/Data5!C7)^2,0)</f>
        <v>0</v>
      </c>
      <c r="F21" s="1">
        <f>IF(Data6!C7&gt;0,((Data6!C7-Data6!D7)/Data6!C7)^2,0)</f>
        <v>0</v>
      </c>
      <c r="G21" s="1">
        <f>IF(Data7!C7&gt;0,((Data7!C7-Data7!D7)/Data7!C7)^2,0)</f>
        <v>0</v>
      </c>
      <c r="H21" s="1">
        <f>IF(Data8!C7&gt;0,((Data8!C7-Data8!D7)/Data8!C7)^2,0)</f>
        <v>0</v>
      </c>
      <c r="I21" s="1">
        <f aca="true" t="shared" si="0" ref="I21:I27">A3</f>
        <v>0</v>
      </c>
      <c r="J21" s="6">
        <f>J10</f>
        <v>0</v>
      </c>
      <c r="K21" s="1">
        <f aca="true" t="shared" si="1" ref="K21:K27">A3</f>
        <v>0</v>
      </c>
      <c r="L21" s="6">
        <f>J11</f>
        <v>0</v>
      </c>
      <c r="O21" s="1"/>
      <c r="P21" s="6"/>
    </row>
    <row r="22" spans="1:16" ht="12.75">
      <c r="A22" s="1">
        <f>IF(Data1!C8&gt;0,((Data1!C8-Data1!D8)/Data1!C8)^2,0)</f>
        <v>0</v>
      </c>
      <c r="B22" s="1">
        <f>IF(Data2!C8&gt;0,((Data2!C8-Data2!D8)/Data2!C8)^2,0)</f>
        <v>0</v>
      </c>
      <c r="C22" s="1">
        <f>IF(Data3!C8&gt;0,((Data3!C8-Data3!D8)/Data3!C8)^2,0)</f>
        <v>0</v>
      </c>
      <c r="D22" s="1">
        <f>IF(Data4!C8&gt;0,((Data4!C8-Data4!D8)/Data4!C8)^2,0)</f>
        <v>0</v>
      </c>
      <c r="E22" s="1">
        <f>IF(Data5!C8&gt;0,((Data5!C8-Data5!D8)/Data5!C8)^2,0)</f>
        <v>0</v>
      </c>
      <c r="F22" s="1">
        <f>IF(Data6!C8&gt;0,((Data6!C8-Data6!D8)/Data6!C8)^2,0)</f>
        <v>0</v>
      </c>
      <c r="G22" s="1">
        <f>IF(Data7!C8&gt;0,((Data7!C8-Data7!D8)/Data7!C8)^2,0)</f>
        <v>0</v>
      </c>
      <c r="H22" s="1">
        <f>IF(Data8!C8&gt;0,((Data8!C8-Data8!D8)/Data8!C8)^2,0)</f>
        <v>0</v>
      </c>
      <c r="I22" s="1">
        <f t="shared" si="0"/>
        <v>0</v>
      </c>
      <c r="J22" s="6">
        <f>K10</f>
        <v>0</v>
      </c>
      <c r="K22" s="1">
        <f t="shared" si="1"/>
        <v>0</v>
      </c>
      <c r="L22" s="6">
        <f>K11</f>
        <v>0</v>
      </c>
      <c r="O22" s="1"/>
      <c r="P22" s="6"/>
    </row>
    <row r="23" spans="1:16" ht="12.75">
      <c r="A23" s="1">
        <f>IF(Data1!C9&gt;0,((Data1!C9-Data1!D9)/Data1!C9)^2,0)</f>
        <v>0</v>
      </c>
      <c r="B23" s="1">
        <f>IF(Data2!C9&gt;0,((Data2!C9-Data2!D9)/Data2!C9)^2,0)</f>
        <v>0</v>
      </c>
      <c r="C23" s="1">
        <f>IF(Data3!C9&gt;0,((Data3!C9-Data3!D9)/Data3!C9)^2,0)</f>
        <v>0</v>
      </c>
      <c r="D23" s="1">
        <f>IF(Data4!C9&gt;0,((Data4!C9-Data4!D9)/Data4!C9)^2,0)</f>
        <v>0</v>
      </c>
      <c r="E23" s="1">
        <f>IF(Data5!C9&gt;0,((Data5!C9-Data5!D9)/Data5!C9)^2,0)</f>
        <v>0</v>
      </c>
      <c r="F23" s="1">
        <f>IF(Data6!C9&gt;0,((Data6!C9-Data6!D9)/Data6!C9)^2,0)</f>
        <v>0</v>
      </c>
      <c r="G23" s="1">
        <f>IF(Data7!C9&gt;0,((Data7!C9-Data7!D9)/Data7!C9)^2,0)</f>
        <v>0</v>
      </c>
      <c r="H23" s="1">
        <f>IF(Data8!C9&gt;0,((Data8!C9-Data8!D9)/Data8!C9)^2,0)</f>
        <v>0</v>
      </c>
      <c r="I23" s="1">
        <f t="shared" si="0"/>
        <v>0</v>
      </c>
      <c r="J23" s="6">
        <f>L10</f>
        <v>0</v>
      </c>
      <c r="K23" s="1">
        <f t="shared" si="1"/>
        <v>0</v>
      </c>
      <c r="L23" s="6">
        <f>L11</f>
        <v>0</v>
      </c>
      <c r="O23" s="1"/>
      <c r="P23" s="6"/>
    </row>
    <row r="24" spans="1:16" ht="12.75">
      <c r="A24" s="1">
        <f>IF(Data1!C10&gt;0,((Data1!C10-Data1!D10)/Data1!C10)^2,0)</f>
        <v>0</v>
      </c>
      <c r="B24" s="1">
        <f>IF(Data2!C10&gt;0,((Data2!C10-Data2!D10)/Data2!C10)^2,0)</f>
        <v>0</v>
      </c>
      <c r="C24" s="1">
        <f>IF(Data3!C10&gt;0,((Data3!C10-Data3!D10)/Data3!C10)^2,0)</f>
        <v>0</v>
      </c>
      <c r="D24" s="1">
        <f>IF(Data4!C10&gt;0,((Data4!C10-Data4!D10)/Data4!C10)^2,0)</f>
        <v>0</v>
      </c>
      <c r="E24" s="1">
        <f>IF(Data5!C10&gt;0,((Data5!C10-Data5!D10)/Data5!C10)^2,0)</f>
        <v>0</v>
      </c>
      <c r="F24" s="1">
        <f>IF(Data6!C10&gt;0,((Data6!C10-Data6!D10)/Data6!C10)^2,0)</f>
        <v>0</v>
      </c>
      <c r="G24" s="1">
        <f>IF(Data7!C10&gt;0,((Data7!C10-Data7!D10)/Data7!C10)^2,0)</f>
        <v>0</v>
      </c>
      <c r="H24" s="1">
        <f>IF(Data8!C10&gt;0,((Data8!C10-Data8!D10)/Data8!C10)^2,0)</f>
        <v>0</v>
      </c>
      <c r="I24" s="1">
        <f t="shared" si="0"/>
        <v>0</v>
      </c>
      <c r="J24" s="6">
        <f>M10</f>
        <v>0</v>
      </c>
      <c r="K24" s="1">
        <f t="shared" si="1"/>
        <v>0</v>
      </c>
      <c r="L24" s="6">
        <f>M11</f>
        <v>0</v>
      </c>
      <c r="O24" s="1"/>
      <c r="P24" s="6"/>
    </row>
    <row r="25" spans="1:16" ht="12.75">
      <c r="A25" s="1">
        <f>IF(Data1!C11&gt;0,((Data1!C11-Data1!D11)/Data1!C11)^2,0)</f>
        <v>0</v>
      </c>
      <c r="B25" s="1">
        <f>IF(Data2!C11&gt;0,((Data2!C11-Data2!D11)/Data2!C11)^2,0)</f>
        <v>0</v>
      </c>
      <c r="C25" s="1">
        <f>IF(Data3!C11&gt;0,((Data3!C11-Data3!D11)/Data3!C11)^2,0)</f>
        <v>0</v>
      </c>
      <c r="D25" s="1">
        <f>IF(Data4!C11&gt;0,((Data4!C11-Data4!D11)/Data4!C11)^2,0)</f>
        <v>0</v>
      </c>
      <c r="E25" s="1">
        <f>IF(Data5!C11&gt;0,((Data5!C11-Data5!D11)/Data5!C11)^2,0)</f>
        <v>0</v>
      </c>
      <c r="F25" s="1">
        <f>IF(Data6!C11&gt;0,((Data6!C11-Data6!D11)/Data6!C11)^2,0)</f>
        <v>0</v>
      </c>
      <c r="G25" s="1">
        <f>IF(Data7!C11&gt;0,((Data7!C11-Data7!D11)/Data7!C11)^2,0)</f>
        <v>0</v>
      </c>
      <c r="H25" s="1">
        <f>IF(Data8!C11&gt;0,((Data8!C11-Data8!D11)/Data8!C11)^2,0)</f>
        <v>0</v>
      </c>
      <c r="I25" s="1">
        <f t="shared" si="0"/>
        <v>0</v>
      </c>
      <c r="J25" s="6">
        <f>N10</f>
        <v>0</v>
      </c>
      <c r="K25" s="1">
        <f t="shared" si="1"/>
        <v>0</v>
      </c>
      <c r="L25" s="6">
        <f>N11</f>
        <v>0</v>
      </c>
      <c r="O25" s="1"/>
      <c r="P25" s="6"/>
    </row>
    <row r="26" spans="1:16" ht="12.75">
      <c r="A26" s="1">
        <f>IF(Data1!C12&gt;0,((Data1!C12-Data1!D12)/Data1!C12)^2,0)</f>
        <v>0</v>
      </c>
      <c r="B26" s="1">
        <f>IF(Data2!C12&gt;0,((Data2!C12-Data2!D12)/Data2!C12)^2,0)</f>
        <v>0</v>
      </c>
      <c r="C26" s="1">
        <f>IF(Data3!C12&gt;0,((Data3!C12-Data3!D12)/Data3!C12)^2,0)</f>
        <v>0</v>
      </c>
      <c r="D26" s="1">
        <f>IF(Data4!C12&gt;0,((Data4!C12-Data4!D12)/Data4!C12)^2,0)</f>
        <v>0</v>
      </c>
      <c r="E26" s="1">
        <f>IF(Data5!C12&gt;0,((Data5!C12-Data5!D12)/Data5!C12)^2,0)</f>
        <v>0</v>
      </c>
      <c r="F26" s="1">
        <f>IF(Data6!C12&gt;0,((Data6!C12-Data6!D12)/Data6!C12)^2,0)</f>
        <v>0</v>
      </c>
      <c r="G26" s="1">
        <f>IF(Data7!C12&gt;0,((Data7!C12-Data7!D12)/Data7!C12)^2,0)</f>
        <v>0</v>
      </c>
      <c r="H26" s="1">
        <f>IF(Data8!C12&gt;0,((Data8!C12-Data8!D12)/Data8!C12)^2,0)</f>
        <v>0</v>
      </c>
      <c r="I26" s="1">
        <f t="shared" si="0"/>
        <v>0</v>
      </c>
      <c r="J26" s="6">
        <f>O10</f>
        <v>0</v>
      </c>
      <c r="K26" s="1">
        <f t="shared" si="1"/>
        <v>0</v>
      </c>
      <c r="L26" s="6">
        <f>O11</f>
        <v>0</v>
      </c>
      <c r="O26" s="1"/>
      <c r="P26" s="6"/>
    </row>
    <row r="27" spans="1:16" ht="12.75">
      <c r="A27" s="1">
        <f>IF(Data1!C13&gt;0,((Data1!C13-Data1!D13)/Data1!C13)^2,0)</f>
        <v>0</v>
      </c>
      <c r="B27" s="1">
        <f>IF(Data2!C13&gt;0,((Data2!C13-Data2!D13)/Data2!C13)^2,0)</f>
        <v>0</v>
      </c>
      <c r="C27" s="1">
        <f>IF(Data3!C13&gt;0,((Data3!C13-Data3!D13)/Data3!C13)^2,0)</f>
        <v>0</v>
      </c>
      <c r="D27" s="1">
        <f>IF(Data4!C13&gt;0,((Data4!C13-Data4!D13)/Data4!C13)^2,0)</f>
        <v>0</v>
      </c>
      <c r="E27" s="1">
        <f>IF(Data5!C13&gt;0,((Data5!C13-Data5!D13)/Data5!C13)^2,0)</f>
        <v>0</v>
      </c>
      <c r="F27" s="1">
        <f>IF(Data6!C13&gt;0,((Data6!C13-Data6!D13)/Data6!C13)^2,0)</f>
        <v>0</v>
      </c>
      <c r="G27" s="1">
        <f>IF(Data7!C13&gt;0,((Data7!C13-Data7!D13)/Data7!C13)^2,0)</f>
        <v>0</v>
      </c>
      <c r="H27" s="1">
        <f>IF(Data8!C13&gt;0,((Data8!C13-Data8!D13)/Data8!C13)^2,0)</f>
        <v>0</v>
      </c>
      <c r="I27" s="1">
        <f t="shared" si="0"/>
        <v>0</v>
      </c>
      <c r="J27" s="6">
        <f>P10</f>
        <v>0</v>
      </c>
      <c r="K27" s="1">
        <f t="shared" si="1"/>
        <v>0</v>
      </c>
      <c r="L27" s="6">
        <f>P11</f>
        <v>0</v>
      </c>
      <c r="O27" s="1"/>
      <c r="P27" s="6"/>
    </row>
    <row r="28" spans="1:16" ht="12.75">
      <c r="A28" s="1">
        <f>IF(Data1!C14&gt;0,((Data1!C14-Data1!D14)/Data1!C14)^2,0)</f>
        <v>0</v>
      </c>
      <c r="B28" s="1">
        <f>IF(Data2!C14&gt;0,((Data2!C14-Data2!D14)/Data2!C14)^2,0)</f>
        <v>0</v>
      </c>
      <c r="C28" s="1">
        <f>IF(Data3!C14&gt;0,((Data3!C14-Data3!D14)/Data3!C14)^2,0)</f>
        <v>0</v>
      </c>
      <c r="D28" s="1">
        <f>IF(Data4!C14&gt;0,((Data4!C14-Data4!D14)/Data4!C14)^2,0)</f>
        <v>0</v>
      </c>
      <c r="E28" s="1">
        <f>IF(Data5!C14&gt;0,((Data5!C14-Data5!D14)/Data5!C14)^2,0)</f>
        <v>0</v>
      </c>
      <c r="F28" s="1">
        <f>IF(Data6!C14&gt;0,((Data6!C14-Data6!D14)/Data6!C14)^2,0)</f>
        <v>0</v>
      </c>
      <c r="G28" s="1">
        <f>IF(Data7!C14&gt;0,((Data7!C14-Data7!D14)/Data7!C14)^2,0)</f>
        <v>0</v>
      </c>
      <c r="H28" s="1">
        <f>IF(Data8!C14&gt;0,((Data8!C14-Data8!D14)/Data8!C14)^2,0)</f>
        <v>0</v>
      </c>
      <c r="I28" s="1"/>
      <c r="J28" s="1">
        <f>IF(SUM(I20:I27)&lt;&gt;0,SUMPRODUCT(J20:J27,I20:I27)/SUM(I20:I27),0)</f>
        <v>0</v>
      </c>
      <c r="K28" s="1"/>
      <c r="L28" s="1">
        <f>IF(SUM(K20:K27)&lt;&gt;0,SUMPRODUCT(L20:L27,K20:K27)/SUM(K20:K27),0)</f>
        <v>0</v>
      </c>
      <c r="O28" s="1"/>
      <c r="P28" s="1"/>
    </row>
    <row r="29" spans="1:8" ht="12.75">
      <c r="A29" s="1">
        <f>IF(Data1!C15&gt;0,((Data1!C15-Data1!D15)/Data1!C15)^2,0)</f>
        <v>0</v>
      </c>
      <c r="B29" s="1">
        <f>IF(Data2!C15&gt;0,((Data2!C15-Data2!D15)/Data2!C15)^2,0)</f>
        <v>0</v>
      </c>
      <c r="C29" s="1">
        <f>IF(Data3!C15&gt;0,((Data3!C15-Data3!D15)/Data3!C15)^2,0)</f>
        <v>0</v>
      </c>
      <c r="D29" s="1">
        <f>IF(Data4!C15&gt;0,((Data4!C15-Data4!D15)/Data4!C15)^2,0)</f>
        <v>0</v>
      </c>
      <c r="E29" s="1">
        <f>IF(Data5!C15&gt;0,((Data5!C15-Data5!D15)/Data5!C15)^2,0)</f>
        <v>0</v>
      </c>
      <c r="F29" s="1">
        <f>IF(Data6!C15&gt;0,((Data6!C15-Data6!D15)/Data6!C15)^2,0)</f>
        <v>0</v>
      </c>
      <c r="G29" s="1">
        <f>IF(Data7!C15&gt;0,((Data7!C15-Data7!D15)/Data7!C15)^2,0)</f>
        <v>0</v>
      </c>
      <c r="H29" s="1">
        <f>IF(Data8!C15&gt;0,((Data8!C15-Data8!D15)/Data8!C15)^2,0)</f>
        <v>0</v>
      </c>
    </row>
    <row r="30" spans="1:8" ht="12.75">
      <c r="A30" s="1">
        <f>IF(Data1!C16&gt;0,((Data1!C16-Data1!D16)/Data1!C16)^2,0)</f>
        <v>0</v>
      </c>
      <c r="B30" s="1">
        <f>IF(Data2!C16&gt;0,((Data2!C16-Data2!D16)/Data2!C16)^2,0)</f>
        <v>0</v>
      </c>
      <c r="C30" s="1">
        <f>IF(Data3!C16&gt;0,((Data3!C16-Data3!D16)/Data3!C16)^2,0)</f>
        <v>0</v>
      </c>
      <c r="D30" s="1">
        <f>IF(Data4!C16&gt;0,((Data4!C16-Data4!D16)/Data4!C16)^2,0)</f>
        <v>0</v>
      </c>
      <c r="E30" s="1">
        <f>IF(Data5!C16&gt;0,((Data5!C16-Data5!D16)/Data5!C16)^2,0)</f>
        <v>0</v>
      </c>
      <c r="F30" s="1">
        <f>IF(Data6!C16&gt;0,((Data6!C16-Data6!D16)/Data6!C16)^2,0)</f>
        <v>0</v>
      </c>
      <c r="G30" s="1">
        <f>IF(Data7!C16&gt;0,((Data7!C16-Data7!D16)/Data7!C16)^2,0)</f>
        <v>0</v>
      </c>
      <c r="H30" s="1">
        <f>IF(Data8!C16&gt;0,((Data8!C16-Data8!D16)/Data8!C16)^2,0)</f>
        <v>0</v>
      </c>
    </row>
    <row r="31" spans="1:8" ht="12.75">
      <c r="A31" s="1">
        <f>IF(Data1!C17&gt;0,((Data1!C17-Data1!D17)/Data1!C17)^2,0)</f>
        <v>0</v>
      </c>
      <c r="B31" s="1">
        <f>IF(Data2!C17&gt;0,((Data2!C17-Data2!D17)/Data2!C17)^2,0)</f>
        <v>0</v>
      </c>
      <c r="C31" s="1">
        <f>IF(Data3!C17&gt;0,((Data3!C17-Data3!D17)/Data3!C17)^2,0)</f>
        <v>0</v>
      </c>
      <c r="D31" s="1">
        <f>IF(Data4!C17&gt;0,((Data4!C17-Data4!D17)/Data4!C17)^2,0)</f>
        <v>0</v>
      </c>
      <c r="E31" s="1">
        <f>IF(Data5!C17&gt;0,((Data5!C17-Data5!D17)/Data5!C17)^2,0)</f>
        <v>0</v>
      </c>
      <c r="F31" s="1">
        <f>IF(Data6!C17&gt;0,((Data6!C17-Data6!D17)/Data6!C17)^2,0)</f>
        <v>0</v>
      </c>
      <c r="G31" s="1">
        <f>IF(Data7!C17&gt;0,((Data7!C17-Data7!D17)/Data7!C17)^2,0)</f>
        <v>0</v>
      </c>
      <c r="H31" s="1">
        <f>IF(Data8!C17&gt;0,((Data8!C17-Data8!D17)/Data8!C17)^2,0)</f>
        <v>0</v>
      </c>
    </row>
    <row r="32" spans="1:8" ht="12.75">
      <c r="A32" s="1">
        <f>IF(Data1!C18&gt;0,((Data1!C18-Data1!D18)/Data1!C18)^2,0)</f>
        <v>0</v>
      </c>
      <c r="B32" s="1">
        <f>IF(Data2!C18&gt;0,((Data2!C18-Data2!D18)/Data2!C18)^2,0)</f>
        <v>0</v>
      </c>
      <c r="C32" s="1">
        <f>IF(Data3!C18&gt;0,((Data3!C18-Data3!D18)/Data3!C18)^2,0)</f>
        <v>0</v>
      </c>
      <c r="D32" s="1">
        <f>IF(Data4!C18&gt;0,((Data4!C18-Data4!D18)/Data4!C18)^2,0)</f>
        <v>0</v>
      </c>
      <c r="E32" s="1">
        <f>IF(Data5!C18&gt;0,((Data5!C18-Data5!D18)/Data5!C18)^2,0)</f>
        <v>0</v>
      </c>
      <c r="F32" s="1">
        <f>IF(Data6!C18&gt;0,((Data6!C18-Data6!D18)/Data6!C18)^2,0)</f>
        <v>0</v>
      </c>
      <c r="G32" s="1">
        <f>IF(Data7!C18&gt;0,((Data7!C18-Data7!D18)/Data7!C18)^2,0)</f>
        <v>0</v>
      </c>
      <c r="H32" s="1">
        <f>IF(Data8!C18&gt;0,((Data8!C18-Data8!D18)/Data8!C18)^2,0)</f>
        <v>0</v>
      </c>
    </row>
    <row r="33" spans="1:8" ht="12.75">
      <c r="A33" s="1">
        <f>IF(Data1!C19&gt;0,((Data1!C19-Data1!D19)/Data1!C19)^2,0)</f>
        <v>0</v>
      </c>
      <c r="B33" s="1">
        <f>IF(Data2!C19&gt;0,((Data2!C19-Data2!D19)/Data2!C19)^2,0)</f>
        <v>0</v>
      </c>
      <c r="C33" s="1">
        <f>IF(Data3!C19&gt;0,((Data3!C19-Data3!D19)/Data3!C19)^2,0)</f>
        <v>0</v>
      </c>
      <c r="D33" s="1">
        <f>IF(Data4!C19&gt;0,((Data4!C19-Data4!D19)/Data4!C19)^2,0)</f>
        <v>0</v>
      </c>
      <c r="E33" s="1">
        <f>IF(Data5!C19&gt;0,((Data5!C19-Data5!D19)/Data5!C19)^2,0)</f>
        <v>0</v>
      </c>
      <c r="F33" s="1">
        <f>IF(Data6!C19&gt;0,((Data6!C19-Data6!D19)/Data6!C19)^2,0)</f>
        <v>0</v>
      </c>
      <c r="G33" s="1">
        <f>IF(Data7!C19&gt;0,((Data7!C19-Data7!D19)/Data7!C19)^2,0)</f>
        <v>0</v>
      </c>
      <c r="H33" s="1">
        <f>IF(Data8!C19&gt;0,((Data8!C19-Data8!D19)/Data8!C19)^2,0)</f>
        <v>0</v>
      </c>
    </row>
    <row r="34" spans="1:8" ht="12.75">
      <c r="A34" s="1">
        <f>IF(Data1!C20&gt;0,((Data1!C20-Data1!D20)/Data1!C20)^2,0)</f>
        <v>0</v>
      </c>
      <c r="B34" s="1">
        <f>IF(Data2!C20&gt;0,((Data2!C20-Data2!D20)/Data2!C20)^2,0)</f>
        <v>0</v>
      </c>
      <c r="C34" s="1">
        <f>IF(Data3!C20&gt;0,((Data3!C20-Data3!D20)/Data3!C20)^2,0)</f>
        <v>0</v>
      </c>
      <c r="D34" s="1">
        <f>IF(Data4!C20&gt;0,((Data4!C20-Data4!D20)/Data4!C20)^2,0)</f>
        <v>0</v>
      </c>
      <c r="E34" s="1">
        <f>IF(Data5!C20&gt;0,((Data5!C20-Data5!D20)/Data5!C20)^2,0)</f>
        <v>0</v>
      </c>
      <c r="F34" s="1">
        <f>IF(Data6!C20&gt;0,((Data6!C20-Data6!D20)/Data6!C20)^2,0)</f>
        <v>0</v>
      </c>
      <c r="G34" s="1">
        <f>IF(Data7!C20&gt;0,((Data7!C20-Data7!D20)/Data7!C20)^2,0)</f>
        <v>0</v>
      </c>
      <c r="H34" s="1">
        <f>IF(Data8!C20&gt;0,((Data8!C20-Data8!D20)/Data8!C20)^2,0)</f>
        <v>0</v>
      </c>
    </row>
    <row r="35" spans="1:8" ht="12.75">
      <c r="A35" s="1">
        <f>IF(Data1!C21&gt;0,((Data1!C21-Data1!D21)/Data1!C21)^2,0)</f>
        <v>0</v>
      </c>
      <c r="B35" s="1">
        <f>IF(Data2!C21&gt;0,((Data2!C21-Data2!D21)/Data2!C21)^2,0)</f>
        <v>0</v>
      </c>
      <c r="C35" s="1">
        <f>IF(Data3!C21&gt;0,((Data3!C21-Data3!D21)/Data3!C21)^2,0)</f>
        <v>0</v>
      </c>
      <c r="D35" s="1">
        <f>IF(Data4!C21&gt;0,((Data4!C21-Data4!D21)/Data4!C21)^2,0)</f>
        <v>0</v>
      </c>
      <c r="E35" s="1">
        <f>IF(Data5!C21&gt;0,((Data5!C21-Data5!D21)/Data5!C21)^2,0)</f>
        <v>0</v>
      </c>
      <c r="F35" s="1">
        <f>IF(Data6!C21&gt;0,((Data6!C21-Data6!D21)/Data6!C21)^2,0)</f>
        <v>0</v>
      </c>
      <c r="G35" s="1">
        <f>IF(Data7!C21&gt;0,((Data7!C21-Data7!D21)/Data7!C21)^2,0)</f>
        <v>0</v>
      </c>
      <c r="H35" s="1">
        <f>IF(Data8!C21&gt;0,((Data8!C21-Data8!D21)/Data8!C21)^2,0)</f>
        <v>0</v>
      </c>
    </row>
    <row r="36" spans="1:8" ht="12.75">
      <c r="A36" s="1">
        <f>IF(Data1!C22&gt;0,((Data1!C22-Data1!D22)/Data1!C22)^2,0)</f>
        <v>0</v>
      </c>
      <c r="B36" s="1">
        <f>IF(Data2!C22&gt;0,((Data2!C22-Data2!D22)/Data2!C22)^2,0)</f>
        <v>0</v>
      </c>
      <c r="C36" s="1">
        <f>IF(Data3!C22&gt;0,((Data3!C22-Data3!D22)/Data3!C22)^2,0)</f>
        <v>0</v>
      </c>
      <c r="D36" s="1">
        <f>IF(Data4!C22&gt;0,((Data4!C22-Data4!D22)/Data4!C22)^2,0)</f>
        <v>0</v>
      </c>
      <c r="E36" s="1">
        <f>IF(Data5!C22&gt;0,((Data5!C22-Data5!D22)/Data5!C22)^2,0)</f>
        <v>0</v>
      </c>
      <c r="F36" s="1">
        <f>IF(Data6!C22&gt;0,((Data6!C22-Data6!D22)/Data6!C22)^2,0)</f>
        <v>0</v>
      </c>
      <c r="G36" s="1">
        <f>IF(Data7!C22&gt;0,((Data7!C22-Data7!D22)/Data7!C22)^2,0)</f>
        <v>0</v>
      </c>
      <c r="H36" s="1">
        <f>IF(Data8!C22&gt;0,((Data8!C22-Data8!D22)/Data8!C22)^2,0)</f>
        <v>0</v>
      </c>
    </row>
    <row r="37" spans="1:8" ht="12.75">
      <c r="A37" s="1">
        <f>IF(Data1!C23&gt;0,((Data1!C23-Data1!D23)/Data1!C23)^2,0)</f>
        <v>0</v>
      </c>
      <c r="B37" s="1">
        <f>IF(Data2!C23&gt;0,((Data2!C23-Data2!D23)/Data2!C23)^2,0)</f>
        <v>0</v>
      </c>
      <c r="C37" s="1">
        <f>IF(Data3!C23&gt;0,((Data3!C23-Data3!D23)/Data3!C23)^2,0)</f>
        <v>0</v>
      </c>
      <c r="D37" s="1">
        <f>IF(Data4!C23&gt;0,((Data4!C23-Data4!D23)/Data4!C23)^2,0)</f>
        <v>0</v>
      </c>
      <c r="E37" s="1">
        <f>IF(Data5!C23&gt;0,((Data5!C23-Data5!D23)/Data5!C23)^2,0)</f>
        <v>0</v>
      </c>
      <c r="F37" s="1">
        <f>IF(Data6!C23&gt;0,((Data6!C23-Data6!D23)/Data6!C23)^2,0)</f>
        <v>0</v>
      </c>
      <c r="G37" s="1">
        <f>IF(Data7!C23&gt;0,((Data7!C23-Data7!D23)/Data7!C23)^2,0)</f>
        <v>0</v>
      </c>
      <c r="H37" s="1">
        <f>IF(Data8!C23&gt;0,((Data8!C23-Data8!D23)/Data8!C23)^2,0)</f>
        <v>0</v>
      </c>
    </row>
    <row r="38" spans="1:8" ht="12.75">
      <c r="A38" s="1">
        <f>IF(Data1!C24&gt;0,((Data1!C24-Data1!D24)/Data1!C24)^2,0)</f>
        <v>0</v>
      </c>
      <c r="B38" s="1">
        <f>IF(Data2!C24&gt;0,((Data2!C24-Data2!D24)/Data2!C24)^2,0)</f>
        <v>0</v>
      </c>
      <c r="C38" s="1">
        <f>IF(Data3!C24&gt;0,((Data3!C24-Data3!D24)/Data3!C24)^2,0)</f>
        <v>0</v>
      </c>
      <c r="D38" s="1">
        <f>IF(Data4!C24&gt;0,((Data4!C24-Data4!D24)/Data4!C24)^2,0)</f>
        <v>0</v>
      </c>
      <c r="E38" s="1">
        <f>IF(Data5!C24&gt;0,((Data5!C24-Data5!D24)/Data5!C24)^2,0)</f>
        <v>0</v>
      </c>
      <c r="F38" s="1">
        <f>IF(Data6!C24&gt;0,((Data6!C24-Data6!D24)/Data6!C24)^2,0)</f>
        <v>0</v>
      </c>
      <c r="G38" s="1">
        <f>IF(Data7!C24&gt;0,((Data7!C24-Data7!D24)/Data7!C24)^2,0)</f>
        <v>0</v>
      </c>
      <c r="H38" s="1">
        <f>IF(Data8!C24&gt;0,((Data8!C24-Data8!D24)/Data8!C24)^2,0)</f>
        <v>0</v>
      </c>
    </row>
    <row r="39" spans="1:8" ht="12.75">
      <c r="A39" s="1">
        <f>IF(Data1!C25&gt;0,((Data1!C25-Data1!D25)/Data1!C25)^2,0)</f>
        <v>0</v>
      </c>
      <c r="B39" s="1">
        <f>IF(Data2!C25&gt;0,((Data2!C25-Data2!D25)/Data2!C25)^2,0)</f>
        <v>0</v>
      </c>
      <c r="C39" s="1">
        <f>IF(Data3!C25&gt;0,((Data3!C25-Data3!D25)/Data3!C25)^2,0)</f>
        <v>0</v>
      </c>
      <c r="D39" s="1">
        <f>IF(Data4!C25&gt;0,((Data4!C25-Data4!D25)/Data4!C25)^2,0)</f>
        <v>0</v>
      </c>
      <c r="E39" s="1">
        <f>IF(Data5!C25&gt;0,((Data5!C25-Data5!D25)/Data5!C25)^2,0)</f>
        <v>0</v>
      </c>
      <c r="F39" s="1">
        <f>IF(Data6!C25&gt;0,((Data6!C25-Data6!D25)/Data6!C25)^2,0)</f>
        <v>0</v>
      </c>
      <c r="G39" s="1">
        <f>IF(Data7!C25&gt;0,((Data7!C25-Data7!D25)/Data7!C25)^2,0)</f>
        <v>0</v>
      </c>
      <c r="H39" s="1">
        <f>IF(Data8!C25&gt;0,((Data8!C25-Data8!D25)/Data8!C25)^2,0)</f>
        <v>0</v>
      </c>
    </row>
    <row r="40" spans="1:8" ht="12.75">
      <c r="A40" s="1">
        <f aca="true" t="shared" si="2" ref="A40:H40">SUM(A20:A39)</f>
        <v>0</v>
      </c>
      <c r="B40" s="1">
        <f t="shared" si="2"/>
        <v>0</v>
      </c>
      <c r="C40" s="1">
        <f t="shared" si="2"/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</row>
  </sheetData>
  <sheetProtection password="AD1D" sheet="1" objects="1" scenarios="1"/>
  <mergeCells count="9">
    <mergeCell ref="H1:H2"/>
    <mergeCell ref="I1:I2"/>
    <mergeCell ref="J1:J2"/>
    <mergeCell ref="K1:K2"/>
    <mergeCell ref="P1:P2"/>
    <mergeCell ref="L1:L2"/>
    <mergeCell ref="M1:M2"/>
    <mergeCell ref="N1:N2"/>
    <mergeCell ref="O1:O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D117"/>
  <sheetViews>
    <sheetView tabSelected="1" workbookViewId="0" topLeftCell="A1">
      <selection activeCell="A2" sqref="A2"/>
    </sheetView>
  </sheetViews>
  <sheetFormatPr defaultColWidth="11.00390625" defaultRowHeight="12.75"/>
  <sheetData>
    <row r="1" ht="15.75">
      <c r="A1" s="54" t="s">
        <v>86</v>
      </c>
    </row>
    <row r="2" ht="15.75">
      <c r="A2" s="54"/>
    </row>
    <row r="3" ht="12.75">
      <c r="A3" t="s">
        <v>18</v>
      </c>
    </row>
    <row r="4" ht="12.75">
      <c r="A4" t="s">
        <v>19</v>
      </c>
    </row>
    <row r="6" ht="12.75">
      <c r="A6" t="s">
        <v>17</v>
      </c>
    </row>
    <row r="7" ht="12.75">
      <c r="A7" t="s">
        <v>44</v>
      </c>
    </row>
    <row r="9" ht="15.75">
      <c r="A9" s="54" t="s">
        <v>79</v>
      </c>
    </row>
    <row r="10" ht="13.5" customHeight="1">
      <c r="A10" s="54"/>
    </row>
    <row r="11" ht="12.75">
      <c r="A11" s="74" t="s">
        <v>115</v>
      </c>
    </row>
    <row r="12" spans="1:2" ht="13.5" customHeight="1">
      <c r="A12" s="54"/>
      <c r="B12" t="s">
        <v>116</v>
      </c>
    </row>
    <row r="13" spans="1:2" ht="13.5" customHeight="1">
      <c r="A13" s="54"/>
      <c r="B13" t="s">
        <v>117</v>
      </c>
    </row>
    <row r="14" ht="13.5" customHeight="1">
      <c r="A14" s="54"/>
    </row>
    <row r="15" ht="12.75">
      <c r="A15" t="s">
        <v>118</v>
      </c>
    </row>
    <row r="16" ht="12.75">
      <c r="A16" t="s">
        <v>119</v>
      </c>
    </row>
    <row r="17" ht="12.75">
      <c r="A17" t="s">
        <v>120</v>
      </c>
    </row>
    <row r="19" ht="12.75">
      <c r="A19" s="2" t="s">
        <v>13</v>
      </c>
    </row>
    <row r="20" spans="2:3" ht="12.75">
      <c r="B20" s="55" t="s">
        <v>14</v>
      </c>
      <c r="C20" s="2" t="s">
        <v>85</v>
      </c>
    </row>
    <row r="21" ht="12.75">
      <c r="C21" t="s">
        <v>43</v>
      </c>
    </row>
    <row r="22" spans="2:3" ht="12.75">
      <c r="B22" s="55" t="s">
        <v>15</v>
      </c>
      <c r="C22" t="s">
        <v>112</v>
      </c>
    </row>
    <row r="23" spans="2:3" ht="12.75">
      <c r="B23" s="55" t="s">
        <v>114</v>
      </c>
      <c r="C23" t="s">
        <v>100</v>
      </c>
    </row>
    <row r="24" ht="12.75">
      <c r="C24" t="s">
        <v>53</v>
      </c>
    </row>
    <row r="25" spans="2:3" ht="12.75">
      <c r="B25" s="55" t="s">
        <v>87</v>
      </c>
      <c r="C25" t="s">
        <v>56</v>
      </c>
    </row>
    <row r="27" ht="12.75">
      <c r="A27" s="2" t="s">
        <v>20</v>
      </c>
    </row>
    <row r="29" ht="12.75">
      <c r="A29" s="2" t="s">
        <v>21</v>
      </c>
    </row>
    <row r="31" ht="12.75">
      <c r="A31" s="2" t="s">
        <v>93</v>
      </c>
    </row>
    <row r="33" ht="12.75">
      <c r="A33" s="2" t="s">
        <v>94</v>
      </c>
    </row>
    <row r="55" ht="12.75">
      <c r="A55" s="2" t="s">
        <v>95</v>
      </c>
    </row>
    <row r="56" ht="12.75">
      <c r="A56" s="2"/>
    </row>
    <row r="57" ht="12.75">
      <c r="A57" s="2" t="s">
        <v>97</v>
      </c>
    </row>
    <row r="59" ht="12.75">
      <c r="A59" s="2" t="s">
        <v>98</v>
      </c>
    </row>
    <row r="60" spans="2:3" ht="12.75">
      <c r="B60" s="55" t="s">
        <v>113</v>
      </c>
      <c r="C60" t="s">
        <v>23</v>
      </c>
    </row>
    <row r="61" ht="12.75">
      <c r="C61" t="s">
        <v>24</v>
      </c>
    </row>
    <row r="62" spans="2:3" ht="12.75">
      <c r="B62" s="55" t="s">
        <v>15</v>
      </c>
      <c r="C62" t="s">
        <v>51</v>
      </c>
    </row>
    <row r="63" spans="2:3" ht="12.75">
      <c r="B63" s="55" t="s">
        <v>114</v>
      </c>
      <c r="C63" t="s">
        <v>91</v>
      </c>
    </row>
    <row r="64" ht="12.75">
      <c r="C64" t="s">
        <v>81</v>
      </c>
    </row>
    <row r="65" ht="12.75">
      <c r="C65" t="s">
        <v>96</v>
      </c>
    </row>
    <row r="67" ht="12.75">
      <c r="A67" s="75" t="s">
        <v>35</v>
      </c>
    </row>
    <row r="69" ht="12.75">
      <c r="A69" s="2" t="s">
        <v>92</v>
      </c>
    </row>
    <row r="70" ht="12.75">
      <c r="A70" s="2"/>
    </row>
    <row r="71" ht="12.75">
      <c r="A71" s="2" t="s">
        <v>36</v>
      </c>
    </row>
    <row r="73" ht="12.75">
      <c r="A73" s="2" t="s">
        <v>37</v>
      </c>
    </row>
    <row r="74" spans="2:3" ht="12.75">
      <c r="B74" s="55" t="s">
        <v>113</v>
      </c>
      <c r="C74" t="s">
        <v>54</v>
      </c>
    </row>
    <row r="75" spans="2:3" ht="12.75">
      <c r="B75" s="55" t="s">
        <v>15</v>
      </c>
      <c r="C75" t="s">
        <v>55</v>
      </c>
    </row>
    <row r="76" ht="12.75">
      <c r="C76" t="s">
        <v>42</v>
      </c>
    </row>
    <row r="79" ht="15.75">
      <c r="A79" s="54" t="s">
        <v>25</v>
      </c>
    </row>
    <row r="81" ht="12.75">
      <c r="A81" t="s">
        <v>80</v>
      </c>
    </row>
    <row r="86" ht="12.75">
      <c r="C86" t="s">
        <v>84</v>
      </c>
    </row>
    <row r="88" ht="12.75">
      <c r="A88" t="s">
        <v>52</v>
      </c>
    </row>
    <row r="94" spans="3:4" ht="12.75">
      <c r="C94" t="s">
        <v>22</v>
      </c>
      <c r="D94" s="56" t="s">
        <v>57</v>
      </c>
    </row>
    <row r="95" ht="12.75">
      <c r="D95" s="56" t="s">
        <v>90</v>
      </c>
    </row>
    <row r="96" ht="12.75">
      <c r="D96" s="56" t="s">
        <v>45</v>
      </c>
    </row>
    <row r="97" ht="12.75">
      <c r="D97" t="s">
        <v>47</v>
      </c>
    </row>
    <row r="98" ht="12.75">
      <c r="D98" t="s">
        <v>46</v>
      </c>
    </row>
    <row r="99" ht="12.75">
      <c r="D99" s="56"/>
    </row>
    <row r="100" ht="12.75">
      <c r="A100" t="s">
        <v>48</v>
      </c>
    </row>
    <row r="106" ht="12.75">
      <c r="A106" t="s">
        <v>99</v>
      </c>
    </row>
    <row r="111" ht="15.75">
      <c r="A111" s="54" t="s">
        <v>86</v>
      </c>
    </row>
    <row r="112" ht="15.75">
      <c r="A112" s="54"/>
    </row>
    <row r="113" ht="12.75">
      <c r="A113" t="s">
        <v>18</v>
      </c>
    </row>
    <row r="114" ht="12.75">
      <c r="A114" t="s">
        <v>19</v>
      </c>
    </row>
    <row r="116" ht="12.75">
      <c r="A116" t="s">
        <v>17</v>
      </c>
    </row>
    <row r="117" ht="12.75">
      <c r="A117" t="s">
        <v>44</v>
      </c>
    </row>
  </sheetData>
  <sheetProtection password="AD1D" sheet="1" objects="1" scenarios="1"/>
  <printOptions/>
  <pageMargins left="0.7480314960629921" right="0.7480314960629921" top="0.984251968503937" bottom="0.984251968503937" header="0.5118110236220472" footer="0.5118110236220472"/>
  <pageSetup fitToHeight="2" fitToWidth="1" orientation="landscape" paperSize="9" scale="80"/>
  <headerFooter alignWithMargins="0">
    <oddHeader>&amp;L&amp;F&amp;CDr John M Sanderson, University of Durham, UK&amp;R&amp;P</oddHeader>
    <oddFooter>&amp;Lhttp://www.dur.ac.uk/j.m.sanderson&amp;C&amp;R</oddFooter>
  </headerFooter>
  <drawing r:id="rId5"/>
  <legacyDrawing r:id="rId4"/>
  <oleObjects>
    <oleObject progId="Equation.3" shapeId="1123602" r:id="rId1"/>
    <oleObject progId="Equation.3" shapeId="1163507" r:id="rId2"/>
    <oleObject progId="Equation.3" shapeId="125726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6"/>
  <sheetViews>
    <sheetView workbookViewId="0" topLeftCell="A1">
      <selection activeCell="I35" sqref="I35"/>
    </sheetView>
  </sheetViews>
  <sheetFormatPr defaultColWidth="11.00390625" defaultRowHeight="12.75"/>
  <cols>
    <col min="6" max="6" width="12.75390625" style="0" bestFit="1" customWidth="1"/>
    <col min="7" max="7" width="13.00390625" style="0" customWidth="1"/>
    <col min="8" max="8" width="11.00390625" style="0" customWidth="1"/>
    <col min="9" max="9" width="11.25390625" style="0" customWidth="1"/>
    <col min="10" max="11" width="11.375" style="0" customWidth="1"/>
    <col min="12" max="12" width="12.00390625" style="0" customWidth="1"/>
    <col min="13" max="13" width="12.125" style="0" customWidth="1"/>
    <col min="14" max="14" width="13.125" style="0" customWidth="1"/>
  </cols>
  <sheetData>
    <row r="1" spans="1:10" ht="12.75">
      <c r="A1" s="4" t="s">
        <v>29</v>
      </c>
      <c r="B1" s="73"/>
      <c r="C1" s="3" t="s">
        <v>89</v>
      </c>
      <c r="D1" s="3" t="s">
        <v>30</v>
      </c>
      <c r="E1" s="3"/>
      <c r="F1" s="3" t="s">
        <v>32</v>
      </c>
      <c r="G1" s="3"/>
      <c r="H1" s="4"/>
      <c r="I1" s="4"/>
      <c r="J1" s="4"/>
    </row>
    <row r="2" spans="1:9" ht="12.75">
      <c r="A2" s="65"/>
      <c r="B2" s="78"/>
      <c r="C2" s="65"/>
      <c r="D2" s="65"/>
      <c r="E2" s="76"/>
      <c r="F2" s="77">
        <f>D2-C2</f>
        <v>0</v>
      </c>
      <c r="G2" s="77"/>
      <c r="H2" s="77"/>
      <c r="I2" s="77"/>
    </row>
    <row r="3" spans="1:11" ht="12.75">
      <c r="A3" s="4" t="s">
        <v>41</v>
      </c>
      <c r="B3" s="4" t="s">
        <v>88</v>
      </c>
      <c r="C3" s="4"/>
      <c r="D3" s="4" t="s">
        <v>50</v>
      </c>
      <c r="E3" s="4" t="s">
        <v>31</v>
      </c>
      <c r="F3" s="4"/>
      <c r="G3" s="4"/>
      <c r="H3" s="4"/>
      <c r="I3" s="1"/>
      <c r="J3" s="1"/>
      <c r="K3" s="1"/>
    </row>
    <row r="4" spans="1:11" ht="12.75">
      <c r="A4" s="62"/>
      <c r="B4" s="62"/>
      <c r="D4" s="6">
        <f>IF(A2&gt;0,100*((C6-C2)/F2),0)</f>
        <v>0</v>
      </c>
      <c r="E4" s="6">
        <f>IF(A2&gt;0,2*100*MAX(F6:F25)/MAX(B6:B25),0)</f>
        <v>0</v>
      </c>
      <c r="F4" s="6"/>
      <c r="G4" s="6"/>
      <c r="H4" s="1"/>
      <c r="I4" s="1"/>
      <c r="J4" s="1"/>
      <c r="K4" s="1"/>
    </row>
    <row r="5" spans="1:14" ht="12.75">
      <c r="A5" s="4" t="s">
        <v>26</v>
      </c>
      <c r="B5" s="4" t="s">
        <v>27</v>
      </c>
      <c r="C5" s="4" t="s">
        <v>82</v>
      </c>
      <c r="D5" s="4" t="s">
        <v>83</v>
      </c>
      <c r="E5" s="4" t="s">
        <v>12</v>
      </c>
      <c r="F5" s="4" t="s">
        <v>28</v>
      </c>
      <c r="G5" s="4"/>
      <c r="H5" s="4"/>
      <c r="I5" s="4"/>
      <c r="J5" s="4"/>
      <c r="K5" s="1"/>
      <c r="L5" s="4"/>
      <c r="M5" s="4"/>
      <c r="N5" s="4"/>
    </row>
    <row r="6" spans="1:10" ht="12.75">
      <c r="A6" s="61"/>
      <c r="B6" s="1" t="e">
        <f>(A6/($A$4+A6))*$B$4</f>
        <v>#DIV/0!</v>
      </c>
      <c r="C6" s="61"/>
      <c r="D6" s="1">
        <f>IF(C6&gt;0,((2*$A$2*(E6^2)*($D$2-$C$2))/B6)+$C$2,"")</f>
      </c>
      <c r="E6" s="1" t="e">
        <f>B6-(2*F6)</f>
        <v>#DIV/0!</v>
      </c>
      <c r="F6" s="1" t="e">
        <f>((2*$A$2*2*B6+1)-(((2*$A$2*2*B6+1)^2)-(4*($A$2^2)*(2^2)*(B6^2)))^0.5)/(2*(2^2)*$A$2)</f>
        <v>#DIV/0!</v>
      </c>
      <c r="G6" s="1"/>
      <c r="H6" s="1"/>
      <c r="I6" s="1"/>
      <c r="J6" s="1"/>
    </row>
    <row r="7" spans="1:10" ht="12.75">
      <c r="A7" s="61"/>
      <c r="B7" s="1" t="e">
        <f aca="true" t="shared" si="0" ref="B7:B25">(A7/($A$4+A7))*$B$4</f>
        <v>#DIV/0!</v>
      </c>
      <c r="C7" s="61"/>
      <c r="D7" s="1">
        <f aca="true" t="shared" si="1" ref="D7:D25">IF(A7&gt;0,((2*$A$2*(E7^2)*($D$2-$C$2))/B7)+$C$2,"")</f>
      </c>
      <c r="E7" s="1">
        <f aca="true" t="shared" si="2" ref="E7:E25">IF(A7&gt;0,B7-(2*F7),"")</f>
      </c>
      <c r="F7" s="1">
        <f aca="true" t="shared" si="3" ref="F7:F25">IF(A7&gt;0,((2*$A$2*2*B7+1)-(((2*$A$2*2*B7+1)^2)-(4*($A$2^2)*(2^2)*(B7^2)))^0.5)/(2*(2^2)*$A$2),"")</f>
      </c>
      <c r="G7" s="1"/>
      <c r="H7" s="1"/>
      <c r="I7" s="1"/>
      <c r="J7" s="1"/>
    </row>
    <row r="8" spans="1:10" ht="12.75">
      <c r="A8" s="61"/>
      <c r="B8" s="1" t="e">
        <f t="shared" si="0"/>
        <v>#DIV/0!</v>
      </c>
      <c r="C8" s="61"/>
      <c r="D8" s="1">
        <f t="shared" si="1"/>
      </c>
      <c r="E8" s="1">
        <f t="shared" si="2"/>
      </c>
      <c r="F8" s="1">
        <f t="shared" si="3"/>
      </c>
      <c r="G8" s="1"/>
      <c r="H8" s="1"/>
      <c r="I8" s="1"/>
      <c r="J8" s="1"/>
    </row>
    <row r="9" spans="1:10" ht="12.75">
      <c r="A9" s="61"/>
      <c r="B9" s="1" t="e">
        <f t="shared" si="0"/>
        <v>#DIV/0!</v>
      </c>
      <c r="C9" s="61"/>
      <c r="D9" s="1">
        <f t="shared" si="1"/>
      </c>
      <c r="E9" s="1">
        <f t="shared" si="2"/>
      </c>
      <c r="F9" s="1">
        <f t="shared" si="3"/>
      </c>
      <c r="G9" s="1"/>
      <c r="H9" s="1"/>
      <c r="I9" s="1"/>
      <c r="J9" s="1"/>
    </row>
    <row r="10" spans="1:10" ht="12.75">
      <c r="A10" s="61"/>
      <c r="B10" s="1" t="e">
        <f t="shared" si="0"/>
        <v>#DIV/0!</v>
      </c>
      <c r="C10" s="61"/>
      <c r="D10" s="1">
        <f t="shared" si="1"/>
      </c>
      <c r="E10" s="1">
        <f t="shared" si="2"/>
      </c>
      <c r="F10" s="1">
        <f t="shared" si="3"/>
      </c>
      <c r="G10" s="1"/>
      <c r="H10" s="1"/>
      <c r="I10" s="1"/>
      <c r="J10" s="1"/>
    </row>
    <row r="11" spans="1:10" ht="12.75">
      <c r="A11" s="61"/>
      <c r="B11" s="1" t="e">
        <f t="shared" si="0"/>
        <v>#DIV/0!</v>
      </c>
      <c r="C11" s="61"/>
      <c r="D11" s="1">
        <f t="shared" si="1"/>
      </c>
      <c r="E11" s="1">
        <f t="shared" si="2"/>
      </c>
      <c r="F11" s="1">
        <f t="shared" si="3"/>
      </c>
      <c r="G11" s="1"/>
      <c r="H11" s="1"/>
      <c r="I11" s="1"/>
      <c r="J11" s="1"/>
    </row>
    <row r="12" spans="1:10" ht="12.75">
      <c r="A12" s="61"/>
      <c r="B12" s="1" t="e">
        <f t="shared" si="0"/>
        <v>#DIV/0!</v>
      </c>
      <c r="C12" s="61"/>
      <c r="D12" s="1">
        <f t="shared" si="1"/>
      </c>
      <c r="E12" s="1">
        <f t="shared" si="2"/>
      </c>
      <c r="F12" s="1">
        <f t="shared" si="3"/>
      </c>
      <c r="G12" s="1"/>
      <c r="H12" s="1"/>
      <c r="I12" s="1"/>
      <c r="J12" s="1"/>
    </row>
    <row r="13" spans="1:10" ht="12.75">
      <c r="A13" s="61"/>
      <c r="B13" s="1" t="e">
        <f t="shared" si="0"/>
        <v>#DIV/0!</v>
      </c>
      <c r="C13" s="61"/>
      <c r="D13" s="1">
        <f t="shared" si="1"/>
      </c>
      <c r="E13" s="1">
        <f t="shared" si="2"/>
      </c>
      <c r="F13" s="1">
        <f t="shared" si="3"/>
      </c>
      <c r="G13" s="1"/>
      <c r="H13" s="1"/>
      <c r="I13" s="1"/>
      <c r="J13" s="1"/>
    </row>
    <row r="14" spans="1:10" ht="12.75">
      <c r="A14" s="61"/>
      <c r="B14" s="1" t="e">
        <f t="shared" si="0"/>
        <v>#DIV/0!</v>
      </c>
      <c r="C14" s="61"/>
      <c r="D14" s="1">
        <f t="shared" si="1"/>
      </c>
      <c r="E14" s="1">
        <f t="shared" si="2"/>
      </c>
      <c r="F14" s="1">
        <f t="shared" si="3"/>
      </c>
      <c r="G14" s="1"/>
      <c r="H14" s="1"/>
      <c r="I14" s="1"/>
      <c r="J14" s="1"/>
    </row>
    <row r="15" spans="1:10" ht="12.75">
      <c r="A15" s="61"/>
      <c r="B15" s="1" t="e">
        <f t="shared" si="0"/>
        <v>#DIV/0!</v>
      </c>
      <c r="C15" s="61"/>
      <c r="D15" s="1">
        <f t="shared" si="1"/>
      </c>
      <c r="E15" s="1">
        <f t="shared" si="2"/>
      </c>
      <c r="F15" s="1">
        <f t="shared" si="3"/>
      </c>
      <c r="G15" s="1"/>
      <c r="H15" s="1"/>
      <c r="I15" s="1"/>
      <c r="J15" s="1"/>
    </row>
    <row r="16" spans="1:10" ht="12.75">
      <c r="A16" s="61"/>
      <c r="B16" s="1" t="e">
        <f t="shared" si="0"/>
        <v>#DIV/0!</v>
      </c>
      <c r="C16" s="61"/>
      <c r="D16" s="1">
        <f t="shared" si="1"/>
      </c>
      <c r="E16" s="1">
        <f t="shared" si="2"/>
      </c>
      <c r="F16" s="1">
        <f t="shared" si="3"/>
      </c>
      <c r="G16" s="1"/>
      <c r="H16" s="1"/>
      <c r="I16" s="1"/>
      <c r="J16" s="1"/>
    </row>
    <row r="17" spans="1:10" ht="12.75">
      <c r="A17" s="61"/>
      <c r="B17" s="1" t="e">
        <f t="shared" si="0"/>
        <v>#DIV/0!</v>
      </c>
      <c r="C17" s="61"/>
      <c r="D17" s="1">
        <f t="shared" si="1"/>
      </c>
      <c r="E17" s="1">
        <f t="shared" si="2"/>
      </c>
      <c r="F17" s="1">
        <f t="shared" si="3"/>
      </c>
      <c r="G17" s="1"/>
      <c r="H17" s="1"/>
      <c r="I17" s="1"/>
      <c r="J17" s="1"/>
    </row>
    <row r="18" spans="1:10" ht="12.75">
      <c r="A18" s="61"/>
      <c r="B18" s="1" t="e">
        <f t="shared" si="0"/>
        <v>#DIV/0!</v>
      </c>
      <c r="C18" s="61"/>
      <c r="D18" s="1">
        <f t="shared" si="1"/>
      </c>
      <c r="E18" s="1">
        <f t="shared" si="2"/>
      </c>
      <c r="F18" s="1">
        <f t="shared" si="3"/>
      </c>
      <c r="G18" s="1"/>
      <c r="H18" s="1"/>
      <c r="I18" s="1"/>
      <c r="J18" s="1"/>
    </row>
    <row r="19" spans="1:10" ht="12.75">
      <c r="A19" s="61"/>
      <c r="B19" s="1" t="e">
        <f t="shared" si="0"/>
        <v>#DIV/0!</v>
      </c>
      <c r="C19" s="61"/>
      <c r="D19" s="1">
        <f t="shared" si="1"/>
      </c>
      <c r="E19" s="1">
        <f t="shared" si="2"/>
      </c>
      <c r="F19" s="1">
        <f t="shared" si="3"/>
      </c>
      <c r="G19" s="1"/>
      <c r="H19" s="1"/>
      <c r="I19" s="1"/>
      <c r="J19" s="1"/>
    </row>
    <row r="20" spans="1:10" ht="12.75">
      <c r="A20" s="61"/>
      <c r="B20" s="1" t="e">
        <f t="shared" si="0"/>
        <v>#DIV/0!</v>
      </c>
      <c r="C20" s="61"/>
      <c r="D20" s="1">
        <f t="shared" si="1"/>
      </c>
      <c r="E20" s="1">
        <f t="shared" si="2"/>
      </c>
      <c r="F20" s="1">
        <f t="shared" si="3"/>
      </c>
      <c r="G20" s="1"/>
      <c r="H20" s="1"/>
      <c r="I20" s="1"/>
      <c r="J20" s="1"/>
    </row>
    <row r="21" spans="1:10" ht="12.75">
      <c r="A21" s="61"/>
      <c r="B21" s="1" t="e">
        <f t="shared" si="0"/>
        <v>#DIV/0!</v>
      </c>
      <c r="C21" s="61"/>
      <c r="D21" s="1">
        <f t="shared" si="1"/>
      </c>
      <c r="E21" s="1">
        <f t="shared" si="2"/>
      </c>
      <c r="F21" s="1">
        <f t="shared" si="3"/>
      </c>
      <c r="G21" s="1"/>
      <c r="H21" s="1"/>
      <c r="I21" s="1"/>
      <c r="J21" s="1"/>
    </row>
    <row r="22" spans="1:10" ht="12.75">
      <c r="A22" s="61"/>
      <c r="B22" s="1" t="e">
        <f t="shared" si="0"/>
        <v>#DIV/0!</v>
      </c>
      <c r="C22" s="61"/>
      <c r="D22" s="1">
        <f t="shared" si="1"/>
      </c>
      <c r="E22" s="1">
        <f t="shared" si="2"/>
      </c>
      <c r="F22" s="1">
        <f t="shared" si="3"/>
      </c>
      <c r="G22" s="1"/>
      <c r="H22" s="1"/>
      <c r="I22" s="1"/>
      <c r="J22" s="1"/>
    </row>
    <row r="23" spans="1:10" ht="12.75">
      <c r="A23" s="61"/>
      <c r="B23" s="1" t="e">
        <f t="shared" si="0"/>
        <v>#DIV/0!</v>
      </c>
      <c r="C23" s="61"/>
      <c r="D23" s="1">
        <f t="shared" si="1"/>
      </c>
      <c r="E23" s="1">
        <f t="shared" si="2"/>
      </c>
      <c r="F23" s="1">
        <f t="shared" si="3"/>
      </c>
      <c r="G23" s="1"/>
      <c r="H23" s="1"/>
      <c r="I23" s="1"/>
      <c r="J23" s="1"/>
    </row>
    <row r="24" spans="1:10" ht="12.75">
      <c r="A24" s="61"/>
      <c r="B24" s="1" t="e">
        <f t="shared" si="0"/>
        <v>#DIV/0!</v>
      </c>
      <c r="C24" s="61"/>
      <c r="D24" s="1">
        <f t="shared" si="1"/>
      </c>
      <c r="E24" s="1">
        <f t="shared" si="2"/>
      </c>
      <c r="F24" s="1">
        <f t="shared" si="3"/>
      </c>
      <c r="G24" s="1"/>
      <c r="H24" s="1"/>
      <c r="I24" s="1"/>
      <c r="J24" s="1"/>
    </row>
    <row r="25" spans="1:10" ht="12.75">
      <c r="A25" s="61"/>
      <c r="B25" s="1" t="e">
        <f t="shared" si="0"/>
        <v>#DIV/0!</v>
      </c>
      <c r="C25" s="61"/>
      <c r="D25" s="1">
        <f t="shared" si="1"/>
      </c>
      <c r="E25" s="1">
        <f t="shared" si="2"/>
      </c>
      <c r="F25" s="1">
        <f t="shared" si="3"/>
      </c>
      <c r="G25" s="1"/>
      <c r="H25" s="1"/>
      <c r="I25" s="1"/>
      <c r="J25" s="1"/>
    </row>
    <row r="26" spans="3:4" ht="12.75">
      <c r="C26" s="59"/>
      <c r="D26" s="1"/>
    </row>
    <row r="28" spans="7:9" ht="12.75">
      <c r="G28" s="2" t="s">
        <v>49</v>
      </c>
      <c r="H28" s="1">
        <f>IF(C6&gt;0,(C6-D6)^2,0)+IF(C7&gt;0,(C7-D7)^2,0)+IF(C8&gt;0,(C8-D8)^2,0)+IF(C9&gt;0,(C9-D9)^2,0)+IF(C10&gt;0,(C10-D10)^2,0)+IF(C11&gt;0,(C11-D11)^2,0)+IF(C12&gt;0,(C12-D12)^2,0)+IF(C13&gt;0,(C13-D13)^2,0)+IF(C14&gt;0,(C14-D14)^2,0)+IF(C15&gt;0,(C15-D15)^2,0)+IF(C16&gt;0,(C16-D16)^2,0)+IF(C17&gt;0,(C17-D17)^2,0)+IF(C18&gt;0,(C18-D18)^2,0)+IF(C19&gt;0,(C19-D19)^2,0)+IF(C20&gt;0,(C20-D20)^2,0)+IF(C21&gt;0,(C21-D21)^2,0)+IF(C22&gt;0,(C22-D22)^2,0)+IF(C23&gt;0,(C23-D23)^2,0)+IF(C24&gt;0,(C24-D24)^2,0)+IF(C25&gt;0,(C25-D25)^2,0)</f>
        <v>0</v>
      </c>
      <c r="I28" s="4"/>
    </row>
    <row r="29" spans="7:9" ht="12.75">
      <c r="G29" s="2" t="s">
        <v>102</v>
      </c>
      <c r="H29" s="1">
        <f>temp2!A40</f>
        <v>0</v>
      </c>
      <c r="I29" s="4"/>
    </row>
    <row r="30" spans="7:8" ht="12.75">
      <c r="G30" s="5"/>
      <c r="H30" s="1"/>
    </row>
    <row r="31" spans="7:8" ht="12.75">
      <c r="G31" s="5"/>
      <c r="H31" s="1"/>
    </row>
    <row r="32" spans="7:9" ht="12.75">
      <c r="G32" s="5"/>
      <c r="H32" s="1"/>
      <c r="I32" s="1"/>
    </row>
    <row r="33" ht="12.75">
      <c r="C33">
        <v>7</v>
      </c>
    </row>
    <row r="34" spans="3:8" ht="12.75">
      <c r="C34">
        <v>2</v>
      </c>
      <c r="G34" s="39" t="s">
        <v>101</v>
      </c>
      <c r="H34" s="60"/>
    </row>
    <row r="35" spans="3:8" ht="12.75">
      <c r="C35">
        <v>4</v>
      </c>
      <c r="H35" s="1"/>
    </row>
    <row r="36" spans="7:8" ht="12.75">
      <c r="G36" s="43"/>
      <c r="H36" s="43"/>
    </row>
    <row r="37" spans="7:8" ht="12.75">
      <c r="G37" s="43"/>
      <c r="H37" s="43"/>
    </row>
    <row r="38" spans="7:10" ht="12.75">
      <c r="G38" s="43"/>
      <c r="H38" s="43"/>
      <c r="I38" s="3"/>
      <c r="J38" s="43"/>
    </row>
    <row r="39" spans="6:12" ht="12.75">
      <c r="F39" s="40"/>
      <c r="G39" s="43"/>
      <c r="H39" s="43"/>
      <c r="I39" s="1"/>
      <c r="J39" s="1"/>
      <c r="K39" s="1"/>
      <c r="L39" s="1"/>
    </row>
    <row r="40" spans="6:12" ht="12.75">
      <c r="F40" s="40"/>
      <c r="G40" s="43"/>
      <c r="H40" s="43"/>
      <c r="I40" s="1"/>
      <c r="J40" s="1"/>
      <c r="K40" s="1"/>
      <c r="L40" s="1"/>
    </row>
    <row r="41" spans="6:12" ht="12.75">
      <c r="F41" s="40"/>
      <c r="G41" s="43"/>
      <c r="H41" s="43"/>
      <c r="I41" s="1"/>
      <c r="J41" s="1"/>
      <c r="K41" s="1"/>
      <c r="L41" s="1"/>
    </row>
    <row r="42" spans="6:12" ht="12.75">
      <c r="F42" s="40"/>
      <c r="G42" s="1"/>
      <c r="H42" s="2" t="s">
        <v>0</v>
      </c>
      <c r="I42" s="1"/>
      <c r="J42" s="1"/>
      <c r="K42" s="1"/>
      <c r="L42" s="1"/>
    </row>
    <row r="43" spans="6:12" ht="12.75">
      <c r="F43" s="40"/>
      <c r="G43" s="1"/>
      <c r="I43" s="1"/>
      <c r="J43" s="1"/>
      <c r="K43" s="1"/>
      <c r="L43" s="1"/>
    </row>
    <row r="44" spans="6:12" ht="12.75">
      <c r="F44" s="40"/>
      <c r="G44" s="1"/>
      <c r="H44" s="2" t="s">
        <v>1</v>
      </c>
      <c r="I44" s="1"/>
      <c r="J44" s="1"/>
      <c r="K44" s="1"/>
      <c r="L44" s="1"/>
    </row>
    <row r="45" spans="6:10" ht="12.75">
      <c r="F45" s="40"/>
      <c r="G45" s="1"/>
      <c r="I45" s="1"/>
      <c r="J45" s="1"/>
    </row>
    <row r="46" spans="6:10" ht="12.75">
      <c r="F46" s="40"/>
      <c r="G46" s="1"/>
      <c r="H46" s="2" t="s">
        <v>2</v>
      </c>
      <c r="I46" s="1"/>
      <c r="J46" s="1"/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1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7"/>
  <sheetViews>
    <sheetView workbookViewId="0" topLeftCell="A1">
      <selection activeCell="I35" sqref="I35"/>
    </sheetView>
  </sheetViews>
  <sheetFormatPr defaultColWidth="11.00390625" defaultRowHeight="12.75"/>
  <cols>
    <col min="6" max="6" width="12.75390625" style="0" bestFit="1" customWidth="1"/>
    <col min="7" max="7" width="13.375" style="0" customWidth="1"/>
    <col min="8" max="8" width="11.00390625" style="0" customWidth="1"/>
    <col min="9" max="9" width="11.25390625" style="0" customWidth="1"/>
    <col min="10" max="11" width="11.375" style="0" customWidth="1"/>
    <col min="12" max="12" width="12.00390625" style="0" customWidth="1"/>
    <col min="13" max="13" width="12.125" style="0" customWidth="1"/>
    <col min="14" max="14" width="13.125" style="0" customWidth="1"/>
  </cols>
  <sheetData>
    <row r="1" spans="1:10" ht="12.75">
      <c r="A1" s="4" t="s">
        <v>29</v>
      </c>
      <c r="C1" s="3" t="s">
        <v>89</v>
      </c>
      <c r="D1" s="3" t="s">
        <v>30</v>
      </c>
      <c r="F1" s="3" t="s">
        <v>32</v>
      </c>
      <c r="H1" s="4"/>
      <c r="I1" s="4"/>
      <c r="J1" s="4"/>
    </row>
    <row r="2" spans="1:9" ht="12.75">
      <c r="A2" s="65"/>
      <c r="C2" s="65"/>
      <c r="D2" s="65"/>
      <c r="F2" s="1">
        <f>D2-C2</f>
        <v>0</v>
      </c>
      <c r="H2" s="1"/>
      <c r="I2" s="1"/>
    </row>
    <row r="3" spans="1:11" ht="12.75">
      <c r="A3" s="4" t="s">
        <v>41</v>
      </c>
      <c r="B3" s="4" t="s">
        <v>88</v>
      </c>
      <c r="D3" s="4" t="s">
        <v>50</v>
      </c>
      <c r="E3" s="4" t="s">
        <v>33</v>
      </c>
      <c r="G3" s="4"/>
      <c r="H3" s="4"/>
      <c r="I3" s="1"/>
      <c r="J3" s="1"/>
      <c r="K3" s="1"/>
    </row>
    <row r="4" spans="1:11" ht="12.75">
      <c r="A4" s="1">
        <f>Data1!A4</f>
        <v>0</v>
      </c>
      <c r="B4" s="1">
        <f>Data1!B4</f>
        <v>0</v>
      </c>
      <c r="D4" s="6">
        <f>IF(A2&gt;0,100*((C6-C2)/F2),0)</f>
        <v>0</v>
      </c>
      <c r="E4" s="6">
        <f>IF(A2&gt;0,2*100*MAX(F6:F25)/MAX(B6:B25),0)</f>
        <v>0</v>
      </c>
      <c r="G4" s="6"/>
      <c r="H4" s="1"/>
      <c r="I4" s="1"/>
      <c r="J4" s="1"/>
      <c r="K4" s="1"/>
    </row>
    <row r="5" spans="1:14" ht="12.75">
      <c r="A5" s="4" t="s">
        <v>26</v>
      </c>
      <c r="B5" s="4" t="s">
        <v>27</v>
      </c>
      <c r="C5" s="4" t="s">
        <v>82</v>
      </c>
      <c r="D5" s="4" t="s">
        <v>83</v>
      </c>
      <c r="E5" s="4" t="s">
        <v>12</v>
      </c>
      <c r="F5" s="4" t="s">
        <v>28</v>
      </c>
      <c r="I5" s="4"/>
      <c r="J5" s="4"/>
      <c r="K5" s="1"/>
      <c r="L5" s="4"/>
      <c r="M5" s="4"/>
      <c r="N5" s="4"/>
    </row>
    <row r="6" spans="1:10" ht="12.75">
      <c r="A6" s="1">
        <f>Data1!A6</f>
        <v>0</v>
      </c>
      <c r="B6" s="1" t="e">
        <f>(A6/($A$4+A6))*$B$4</f>
        <v>#DIV/0!</v>
      </c>
      <c r="C6" s="61"/>
      <c r="D6" s="1">
        <f>IF(C6&gt;0,((2*$A$2*(E6^2)*($D$2-$C$2))/B6)+$C$2,"")</f>
      </c>
      <c r="E6" s="1" t="e">
        <f>B6-(2*F6)</f>
        <v>#DIV/0!</v>
      </c>
      <c r="F6" s="1" t="e">
        <f>((2*$A$2*2*B6+1)-(((2*$A$2*2*B6+1)^2)-(4*($A$2^2)*(2^2)*(B6^2)))^0.5)/(2*(2^2)*$A$2)</f>
        <v>#DIV/0!</v>
      </c>
      <c r="I6" s="1"/>
      <c r="J6" s="1"/>
    </row>
    <row r="7" spans="1:10" ht="12.75">
      <c r="A7" s="1">
        <f>Data1!A7</f>
        <v>0</v>
      </c>
      <c r="B7" s="1" t="e">
        <f aca="true" t="shared" si="0" ref="B7:B25">(A7/($A$4+A7))*$B$4</f>
        <v>#DIV/0!</v>
      </c>
      <c r="C7" s="61"/>
      <c r="D7" s="1">
        <f aca="true" t="shared" si="1" ref="D7:D25">IF(A7&gt;0,((2*$A$2*(E7^2)*($D$2-$C$2))/B7)+$C$2,"")</f>
      </c>
      <c r="E7" s="1">
        <f aca="true" t="shared" si="2" ref="E7:E25">IF(A7&gt;0,B7-(2*F7),"")</f>
      </c>
      <c r="F7" s="1">
        <f aca="true" t="shared" si="3" ref="F7:F25">IF(A7&gt;0,((2*$A$2*2*B7+1)-(((2*$A$2*2*B7+1)^2)-(4*($A$2^2)*(2^2)*(B7^2)))^0.5)/(2*(2^2)*$A$2),"")</f>
      </c>
      <c r="I7" s="1"/>
      <c r="J7" s="1"/>
    </row>
    <row r="8" spans="1:10" ht="12.75">
      <c r="A8" s="1">
        <f>Data1!A8</f>
        <v>0</v>
      </c>
      <c r="B8" s="1" t="e">
        <f t="shared" si="0"/>
        <v>#DIV/0!</v>
      </c>
      <c r="C8" s="61"/>
      <c r="D8" s="1">
        <f t="shared" si="1"/>
      </c>
      <c r="E8" s="1">
        <f t="shared" si="2"/>
      </c>
      <c r="F8" s="1">
        <f t="shared" si="3"/>
      </c>
      <c r="I8" s="1"/>
      <c r="J8" s="1"/>
    </row>
    <row r="9" spans="1:10" ht="12.75">
      <c r="A9" s="1">
        <f>Data1!A9</f>
        <v>0</v>
      </c>
      <c r="B9" s="1" t="e">
        <f t="shared" si="0"/>
        <v>#DIV/0!</v>
      </c>
      <c r="C9" s="61"/>
      <c r="D9" s="1">
        <f t="shared" si="1"/>
      </c>
      <c r="E9" s="1">
        <f t="shared" si="2"/>
      </c>
      <c r="F9" s="1">
        <f t="shared" si="3"/>
      </c>
      <c r="I9" s="1"/>
      <c r="J9" s="1"/>
    </row>
    <row r="10" spans="1:10" ht="12.75">
      <c r="A10" s="1">
        <f>Data1!A10</f>
        <v>0</v>
      </c>
      <c r="B10" s="1" t="e">
        <f t="shared" si="0"/>
        <v>#DIV/0!</v>
      </c>
      <c r="C10" s="61"/>
      <c r="D10" s="1">
        <f t="shared" si="1"/>
      </c>
      <c r="E10" s="1">
        <f t="shared" si="2"/>
      </c>
      <c r="F10" s="1">
        <f t="shared" si="3"/>
      </c>
      <c r="I10" s="1"/>
      <c r="J10" s="1"/>
    </row>
    <row r="11" spans="1:10" ht="12.75">
      <c r="A11" s="1">
        <f>Data1!A11</f>
        <v>0</v>
      </c>
      <c r="B11" s="1" t="e">
        <f t="shared" si="0"/>
        <v>#DIV/0!</v>
      </c>
      <c r="C11" s="61"/>
      <c r="D11" s="1">
        <f t="shared" si="1"/>
      </c>
      <c r="E11" s="1">
        <f t="shared" si="2"/>
      </c>
      <c r="F11" s="1">
        <f t="shared" si="3"/>
      </c>
      <c r="I11" s="1"/>
      <c r="J11" s="1"/>
    </row>
    <row r="12" spans="1:10" ht="12.75">
      <c r="A12" s="1">
        <f>Data1!A12</f>
        <v>0</v>
      </c>
      <c r="B12" s="1" t="e">
        <f t="shared" si="0"/>
        <v>#DIV/0!</v>
      </c>
      <c r="C12" s="61"/>
      <c r="D12" s="1">
        <f t="shared" si="1"/>
      </c>
      <c r="E12" s="1">
        <f t="shared" si="2"/>
      </c>
      <c r="F12" s="1">
        <f t="shared" si="3"/>
      </c>
      <c r="I12" s="1"/>
      <c r="J12" s="1"/>
    </row>
    <row r="13" spans="1:10" ht="12.75">
      <c r="A13" s="1">
        <f>Data1!A13</f>
        <v>0</v>
      </c>
      <c r="B13" s="1" t="e">
        <f t="shared" si="0"/>
        <v>#DIV/0!</v>
      </c>
      <c r="C13" s="61"/>
      <c r="D13" s="1">
        <f t="shared" si="1"/>
      </c>
      <c r="E13" s="1">
        <f t="shared" si="2"/>
      </c>
      <c r="F13" s="1">
        <f t="shared" si="3"/>
      </c>
      <c r="I13" s="1"/>
      <c r="J13" s="1"/>
    </row>
    <row r="14" spans="1:10" ht="12.75">
      <c r="A14" s="1">
        <f>Data1!A14</f>
        <v>0</v>
      </c>
      <c r="B14" s="1" t="e">
        <f t="shared" si="0"/>
        <v>#DIV/0!</v>
      </c>
      <c r="C14" s="61"/>
      <c r="D14" s="1">
        <f t="shared" si="1"/>
      </c>
      <c r="E14" s="1">
        <f t="shared" si="2"/>
      </c>
      <c r="F14" s="1">
        <f t="shared" si="3"/>
      </c>
      <c r="I14" s="1"/>
      <c r="J14" s="1"/>
    </row>
    <row r="15" spans="1:10" ht="12.75">
      <c r="A15" s="1">
        <f>Data1!A15</f>
        <v>0</v>
      </c>
      <c r="B15" s="1" t="e">
        <f t="shared" si="0"/>
        <v>#DIV/0!</v>
      </c>
      <c r="C15" s="61"/>
      <c r="D15" s="1">
        <f t="shared" si="1"/>
      </c>
      <c r="E15" s="1">
        <f t="shared" si="2"/>
      </c>
      <c r="F15" s="1">
        <f t="shared" si="3"/>
      </c>
      <c r="I15" s="1"/>
      <c r="J15" s="1"/>
    </row>
    <row r="16" spans="1:10" ht="12.75">
      <c r="A16" s="1">
        <f>Data1!A16</f>
        <v>0</v>
      </c>
      <c r="B16" s="1" t="e">
        <f t="shared" si="0"/>
        <v>#DIV/0!</v>
      </c>
      <c r="C16" s="61"/>
      <c r="D16" s="1">
        <f t="shared" si="1"/>
      </c>
      <c r="E16" s="1">
        <f t="shared" si="2"/>
      </c>
      <c r="F16" s="1">
        <f t="shared" si="3"/>
      </c>
      <c r="I16" s="1"/>
      <c r="J16" s="1"/>
    </row>
    <row r="17" spans="1:10" ht="12.75">
      <c r="A17" s="1">
        <f>Data1!A17</f>
        <v>0</v>
      </c>
      <c r="B17" s="1" t="e">
        <f t="shared" si="0"/>
        <v>#DIV/0!</v>
      </c>
      <c r="C17" s="61"/>
      <c r="D17" s="1">
        <f t="shared" si="1"/>
      </c>
      <c r="E17" s="1">
        <f t="shared" si="2"/>
      </c>
      <c r="F17" s="1">
        <f t="shared" si="3"/>
      </c>
      <c r="I17" s="1"/>
      <c r="J17" s="1"/>
    </row>
    <row r="18" spans="1:10" ht="12.75">
      <c r="A18" s="1">
        <f>Data1!A18</f>
        <v>0</v>
      </c>
      <c r="B18" s="1" t="e">
        <f t="shared" si="0"/>
        <v>#DIV/0!</v>
      </c>
      <c r="C18" s="61"/>
      <c r="D18" s="1">
        <f t="shared" si="1"/>
      </c>
      <c r="E18" s="1">
        <f t="shared" si="2"/>
      </c>
      <c r="F18" s="1">
        <f t="shared" si="3"/>
      </c>
      <c r="I18" s="1"/>
      <c r="J18" s="1"/>
    </row>
    <row r="19" spans="1:10" ht="12.75">
      <c r="A19" s="1">
        <f>Data1!A19</f>
        <v>0</v>
      </c>
      <c r="B19" s="1" t="e">
        <f t="shared" si="0"/>
        <v>#DIV/0!</v>
      </c>
      <c r="C19" s="61"/>
      <c r="D19" s="1">
        <f t="shared" si="1"/>
      </c>
      <c r="E19" s="1">
        <f t="shared" si="2"/>
      </c>
      <c r="F19" s="1">
        <f t="shared" si="3"/>
      </c>
      <c r="I19" s="1"/>
      <c r="J19" s="1"/>
    </row>
    <row r="20" spans="1:10" ht="12.75">
      <c r="A20" s="1">
        <f>Data1!A20</f>
        <v>0</v>
      </c>
      <c r="B20" s="1" t="e">
        <f t="shared" si="0"/>
        <v>#DIV/0!</v>
      </c>
      <c r="C20" s="61"/>
      <c r="D20" s="1">
        <f t="shared" si="1"/>
      </c>
      <c r="E20" s="1">
        <f t="shared" si="2"/>
      </c>
      <c r="F20" s="1">
        <f t="shared" si="3"/>
      </c>
      <c r="I20" s="1"/>
      <c r="J20" s="1"/>
    </row>
    <row r="21" spans="1:10" ht="12.75">
      <c r="A21" s="1">
        <f>Data1!A21</f>
        <v>0</v>
      </c>
      <c r="B21" s="1" t="e">
        <f t="shared" si="0"/>
        <v>#DIV/0!</v>
      </c>
      <c r="C21" s="61"/>
      <c r="D21" s="1">
        <f t="shared" si="1"/>
      </c>
      <c r="E21" s="1">
        <f t="shared" si="2"/>
      </c>
      <c r="F21" s="1">
        <f t="shared" si="3"/>
      </c>
      <c r="I21" s="1"/>
      <c r="J21" s="1"/>
    </row>
    <row r="22" spans="1:10" ht="12.75">
      <c r="A22" s="1">
        <f>Data1!A22</f>
        <v>0</v>
      </c>
      <c r="B22" s="1" t="e">
        <f t="shared" si="0"/>
        <v>#DIV/0!</v>
      </c>
      <c r="C22" s="61"/>
      <c r="D22" s="1">
        <f t="shared" si="1"/>
      </c>
      <c r="E22" s="1">
        <f t="shared" si="2"/>
      </c>
      <c r="F22" s="1">
        <f t="shared" si="3"/>
      </c>
      <c r="I22" s="1"/>
      <c r="J22" s="1"/>
    </row>
    <row r="23" spans="1:10" ht="12.75">
      <c r="A23" s="1">
        <f>Data1!A23</f>
        <v>0</v>
      </c>
      <c r="B23" s="1" t="e">
        <f t="shared" si="0"/>
        <v>#DIV/0!</v>
      </c>
      <c r="C23" s="61"/>
      <c r="D23" s="1">
        <f t="shared" si="1"/>
      </c>
      <c r="E23" s="1">
        <f t="shared" si="2"/>
      </c>
      <c r="F23" s="1">
        <f t="shared" si="3"/>
      </c>
      <c r="I23" s="1"/>
      <c r="J23" s="1"/>
    </row>
    <row r="24" spans="1:10" ht="12.75">
      <c r="A24" s="1">
        <f>Data1!A24</f>
        <v>0</v>
      </c>
      <c r="B24" s="1" t="e">
        <f t="shared" si="0"/>
        <v>#DIV/0!</v>
      </c>
      <c r="C24" s="61"/>
      <c r="D24" s="1">
        <f t="shared" si="1"/>
      </c>
      <c r="E24" s="1">
        <f t="shared" si="2"/>
      </c>
      <c r="F24" s="1">
        <f t="shared" si="3"/>
      </c>
      <c r="I24" s="1"/>
      <c r="J24" s="1"/>
    </row>
    <row r="25" spans="1:10" ht="12.75">
      <c r="A25" s="1">
        <f>Data1!A25</f>
        <v>0</v>
      </c>
      <c r="B25" s="1" t="e">
        <f t="shared" si="0"/>
        <v>#DIV/0!</v>
      </c>
      <c r="C25" s="61"/>
      <c r="D25" s="1">
        <f t="shared" si="1"/>
      </c>
      <c r="E25" s="1">
        <f t="shared" si="2"/>
      </c>
      <c r="F25" s="1">
        <f t="shared" si="3"/>
      </c>
      <c r="I25" s="1"/>
      <c r="J25" s="1"/>
    </row>
    <row r="26" ht="12.75">
      <c r="D26" s="1">
        <f>IF(C6&gt;0,(2*#REF!*#REF!+G6*$D$2+H6*$E$2+($B$4-G6-H6-2*#REF!)*$C$2)/$B$4,"")</f>
      </c>
    </row>
    <row r="28" spans="7:10" ht="12.75">
      <c r="G28" s="2" t="s">
        <v>49</v>
      </c>
      <c r="H28" s="1">
        <f>IF(C6&gt;0,(C6-D6)^2,0)+IF(C7&gt;0,(C7-D7)^2,0)+IF(C8&gt;0,(C8-D8)^2,0)+IF(C9&gt;0,(C9-D9)^2,0)+IF(C10&gt;0,(C10-D10)^2,0)+IF(C11&gt;0,(C11-D11)^2,0)+IF(C12&gt;0,(C12-D12)^2,0)+IF(C13&gt;0,(C13-D13)^2,0)+IF(C14&gt;0,(C14-D14)^2,0)+IF(C15&gt;0,(C15-D15)^2,0)+IF(C16&gt;0,(C16-D16)^2,0)+IF(C17&gt;0,(C17-D17)^2,0)+IF(C18&gt;0,(C18-D18)^2,0)+IF(C19&gt;0,(C19-D19)^2,0)+IF(C20&gt;0,(C20-D20)^2,0)+IF(C21&gt;0,(C21-D21)^2,0)+IF(C22&gt;0,(C22-D22)^2,0)+IF(C23&gt;0,(C23-D23)^2,0)+IF(C24&gt;0,(C24-D24)^2,0)+IF(C25&gt;0,(C25-D25)^2,0)</f>
        <v>0</v>
      </c>
      <c r="I28" s="4"/>
      <c r="J28" s="1"/>
    </row>
    <row r="29" spans="7:10" ht="12.75">
      <c r="G29" s="2" t="s">
        <v>102</v>
      </c>
      <c r="H29" s="1">
        <f>temp2!B40</f>
        <v>0</v>
      </c>
      <c r="I29" s="4"/>
      <c r="J29" s="1"/>
    </row>
    <row r="32" spans="7:10" ht="12.75">
      <c r="G32" s="5"/>
      <c r="H32" s="1"/>
      <c r="I32" s="1"/>
      <c r="J32" s="1"/>
    </row>
    <row r="33" ht="12.75">
      <c r="C33">
        <v>7</v>
      </c>
    </row>
    <row r="34" spans="3:8" ht="12.75">
      <c r="C34">
        <v>2</v>
      </c>
      <c r="G34" s="39" t="s">
        <v>101</v>
      </c>
      <c r="H34" s="60"/>
    </row>
    <row r="35" spans="3:8" ht="12.75">
      <c r="C35">
        <v>4</v>
      </c>
      <c r="H35" s="1"/>
    </row>
    <row r="43" ht="12.75">
      <c r="H43" s="2" t="s">
        <v>0</v>
      </c>
    </row>
    <row r="45" ht="12.75">
      <c r="H45" s="2" t="s">
        <v>1</v>
      </c>
    </row>
    <row r="47" ht="12.75">
      <c r="H47" s="2" t="s">
        <v>2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1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46"/>
  <sheetViews>
    <sheetView workbookViewId="0" topLeftCell="A1">
      <selection activeCell="C2" sqref="C2:D2"/>
    </sheetView>
  </sheetViews>
  <sheetFormatPr defaultColWidth="11.00390625" defaultRowHeight="12.75"/>
  <cols>
    <col min="6" max="6" width="12.75390625" style="0" bestFit="1" customWidth="1"/>
    <col min="7" max="7" width="13.00390625" style="0" customWidth="1"/>
    <col min="8" max="8" width="11.00390625" style="0" customWidth="1"/>
    <col min="9" max="9" width="11.25390625" style="0" customWidth="1"/>
    <col min="10" max="11" width="11.375" style="0" customWidth="1"/>
    <col min="12" max="12" width="12.00390625" style="0" customWidth="1"/>
    <col min="13" max="13" width="12.125" style="0" customWidth="1"/>
    <col min="14" max="14" width="13.125" style="0" customWidth="1"/>
  </cols>
  <sheetData>
    <row r="1" spans="1:10" ht="12.75">
      <c r="A1" s="4" t="s">
        <v>29</v>
      </c>
      <c r="C1" s="3" t="s">
        <v>89</v>
      </c>
      <c r="D1" s="3" t="s">
        <v>30</v>
      </c>
      <c r="F1" s="3" t="s">
        <v>32</v>
      </c>
      <c r="H1" s="4"/>
      <c r="I1" s="4"/>
      <c r="J1" s="4"/>
    </row>
    <row r="2" spans="1:9" ht="12.75">
      <c r="A2" s="65"/>
      <c r="C2" s="65"/>
      <c r="D2" s="65"/>
      <c r="F2" s="1">
        <f>D2-C2</f>
        <v>0</v>
      </c>
      <c r="H2" s="1"/>
      <c r="I2" s="1"/>
    </row>
    <row r="3" spans="1:11" ht="12.75">
      <c r="A3" s="4" t="s">
        <v>41</v>
      </c>
      <c r="B3" s="4" t="s">
        <v>88</v>
      </c>
      <c r="D3" s="4" t="s">
        <v>50</v>
      </c>
      <c r="E3" s="4" t="s">
        <v>31</v>
      </c>
      <c r="G3" s="4"/>
      <c r="H3" s="4"/>
      <c r="I3" s="1"/>
      <c r="J3" s="1"/>
      <c r="K3" s="1"/>
    </row>
    <row r="4" spans="1:11" ht="12.75">
      <c r="A4" s="1">
        <f>Data1!A4</f>
        <v>0</v>
      </c>
      <c r="B4" s="1">
        <f>Data1!B4</f>
        <v>0</v>
      </c>
      <c r="D4" s="6">
        <f>IF(A2&gt;0,100*((C6-C2)/F2),0)</f>
        <v>0</v>
      </c>
      <c r="E4" s="6">
        <f>IF(A2&gt;0,2*100*MAX(F6:F25)/MAX(B6:B25),0)</f>
        <v>0</v>
      </c>
      <c r="G4" s="6"/>
      <c r="H4" s="1"/>
      <c r="I4" s="1"/>
      <c r="J4" s="1"/>
      <c r="K4" s="1"/>
    </row>
    <row r="5" spans="1:14" ht="12.75">
      <c r="A5" s="4" t="s">
        <v>26</v>
      </c>
      <c r="B5" s="4" t="s">
        <v>27</v>
      </c>
      <c r="C5" s="4" t="s">
        <v>82</v>
      </c>
      <c r="D5" s="4" t="s">
        <v>83</v>
      </c>
      <c r="E5" s="4" t="s">
        <v>12</v>
      </c>
      <c r="F5" s="4" t="s">
        <v>28</v>
      </c>
      <c r="I5" s="4"/>
      <c r="J5" s="4"/>
      <c r="K5" s="1"/>
      <c r="L5" s="4"/>
      <c r="M5" s="4"/>
      <c r="N5" s="4"/>
    </row>
    <row r="6" spans="1:10" ht="12.75">
      <c r="A6" s="1">
        <f>Data1!A6</f>
        <v>0</v>
      </c>
      <c r="B6" s="1" t="e">
        <f>(A6/($A$4+A6))*$B$4</f>
        <v>#DIV/0!</v>
      </c>
      <c r="C6" s="63"/>
      <c r="D6" s="1">
        <f>IF(C6&gt;0,((2*$A$2*(E6^2)*($D$2-$C$2))/B6)+$C$2,"")</f>
      </c>
      <c r="E6" s="1" t="e">
        <f>B6-(2*F6)</f>
        <v>#DIV/0!</v>
      </c>
      <c r="F6" s="1" t="e">
        <f>((2*$A$2*2*B6+1)-(((2*$A$2*2*B6+1)^2)-(4*($A$2^2)*(2^2)*(B6^2)))^0.5)/(2*(2^2)*$A$2)</f>
        <v>#DIV/0!</v>
      </c>
      <c r="I6" s="1"/>
      <c r="J6" s="1"/>
    </row>
    <row r="7" spans="1:10" ht="12.75">
      <c r="A7" s="1">
        <f>Data1!A7</f>
        <v>0</v>
      </c>
      <c r="B7" s="1" t="e">
        <f aca="true" t="shared" si="0" ref="B7:B25">(A7/($A$4+A7))*$B$4</f>
        <v>#DIV/0!</v>
      </c>
      <c r="C7" s="63"/>
      <c r="D7" s="1">
        <f aca="true" t="shared" si="1" ref="D7:D25">IF(A7&gt;0,((2*$A$2*(E7^2)*($D$2-$C$2))/B7)+$C$2,"")</f>
      </c>
      <c r="E7" s="1">
        <f aca="true" t="shared" si="2" ref="E7:E25">IF(A7&gt;0,B7-(2*F7),"")</f>
      </c>
      <c r="F7" s="1">
        <f aca="true" t="shared" si="3" ref="F7:F25">IF(A7&gt;0,((2*$A$2*2*B7+1)-(((2*$A$2*2*B7+1)^2)-(4*($A$2^2)*(2^2)*(B7^2)))^0.5)/(2*(2^2)*$A$2),"")</f>
      </c>
      <c r="I7" s="1"/>
      <c r="J7" s="1"/>
    </row>
    <row r="8" spans="1:10" ht="12.75">
      <c r="A8" s="1">
        <f>Data1!A8</f>
        <v>0</v>
      </c>
      <c r="B8" s="1" t="e">
        <f t="shared" si="0"/>
        <v>#DIV/0!</v>
      </c>
      <c r="C8" s="63"/>
      <c r="D8" s="1">
        <f t="shared" si="1"/>
      </c>
      <c r="E8" s="1">
        <f t="shared" si="2"/>
      </c>
      <c r="F8" s="1">
        <f t="shared" si="3"/>
      </c>
      <c r="I8" s="1"/>
      <c r="J8" s="1"/>
    </row>
    <row r="9" spans="1:10" ht="12.75">
      <c r="A9" s="1">
        <f>Data1!A9</f>
        <v>0</v>
      </c>
      <c r="B9" s="1" t="e">
        <f t="shared" si="0"/>
        <v>#DIV/0!</v>
      </c>
      <c r="C9" s="63"/>
      <c r="D9" s="1">
        <f t="shared" si="1"/>
      </c>
      <c r="E9" s="1">
        <f t="shared" si="2"/>
      </c>
      <c r="F9" s="1">
        <f t="shared" si="3"/>
      </c>
      <c r="I9" s="1"/>
      <c r="J9" s="1"/>
    </row>
    <row r="10" spans="1:10" ht="12.75">
      <c r="A10" s="1">
        <f>Data1!A10</f>
        <v>0</v>
      </c>
      <c r="B10" s="1" t="e">
        <f t="shared" si="0"/>
        <v>#DIV/0!</v>
      </c>
      <c r="C10" s="63"/>
      <c r="D10" s="1">
        <f t="shared" si="1"/>
      </c>
      <c r="E10" s="1">
        <f t="shared" si="2"/>
      </c>
      <c r="F10" s="1">
        <f t="shared" si="3"/>
      </c>
      <c r="I10" s="1"/>
      <c r="J10" s="1"/>
    </row>
    <row r="11" spans="1:10" ht="12.75">
      <c r="A11" s="1">
        <f>Data1!A11</f>
        <v>0</v>
      </c>
      <c r="B11" s="1" t="e">
        <f t="shared" si="0"/>
        <v>#DIV/0!</v>
      </c>
      <c r="C11" s="63"/>
      <c r="D11" s="1">
        <f t="shared" si="1"/>
      </c>
      <c r="E11" s="1">
        <f t="shared" si="2"/>
      </c>
      <c r="F11" s="1">
        <f t="shared" si="3"/>
      </c>
      <c r="I11" s="1"/>
      <c r="J11" s="1"/>
    </row>
    <row r="12" spans="1:10" ht="12.75">
      <c r="A12" s="1">
        <f>Data1!A12</f>
        <v>0</v>
      </c>
      <c r="B12" s="1" t="e">
        <f t="shared" si="0"/>
        <v>#DIV/0!</v>
      </c>
      <c r="C12" s="63"/>
      <c r="D12" s="1">
        <f t="shared" si="1"/>
      </c>
      <c r="E12" s="1">
        <f t="shared" si="2"/>
      </c>
      <c r="F12" s="1">
        <f t="shared" si="3"/>
      </c>
      <c r="I12" s="1"/>
      <c r="J12" s="1"/>
    </row>
    <row r="13" spans="1:10" ht="12.75">
      <c r="A13" s="1">
        <f>Data1!A13</f>
        <v>0</v>
      </c>
      <c r="B13" s="1" t="e">
        <f t="shared" si="0"/>
        <v>#DIV/0!</v>
      </c>
      <c r="C13" s="63"/>
      <c r="D13" s="1">
        <f t="shared" si="1"/>
      </c>
      <c r="E13" s="1">
        <f t="shared" si="2"/>
      </c>
      <c r="F13" s="1">
        <f t="shared" si="3"/>
      </c>
      <c r="I13" s="1"/>
      <c r="J13" s="1"/>
    </row>
    <row r="14" spans="1:10" ht="12.75">
      <c r="A14" s="1">
        <f>Data1!A14</f>
        <v>0</v>
      </c>
      <c r="B14" s="1" t="e">
        <f t="shared" si="0"/>
        <v>#DIV/0!</v>
      </c>
      <c r="C14" s="63"/>
      <c r="D14" s="1">
        <f t="shared" si="1"/>
      </c>
      <c r="E14" s="1">
        <f t="shared" si="2"/>
      </c>
      <c r="F14" s="1">
        <f t="shared" si="3"/>
      </c>
      <c r="I14" s="1"/>
      <c r="J14" s="1"/>
    </row>
    <row r="15" spans="1:10" ht="12.75">
      <c r="A15" s="1">
        <f>Data1!A15</f>
        <v>0</v>
      </c>
      <c r="B15" s="1" t="e">
        <f t="shared" si="0"/>
        <v>#DIV/0!</v>
      </c>
      <c r="C15" s="63"/>
      <c r="D15" s="1">
        <f t="shared" si="1"/>
      </c>
      <c r="E15" s="1">
        <f t="shared" si="2"/>
      </c>
      <c r="F15" s="1">
        <f t="shared" si="3"/>
      </c>
      <c r="I15" s="1"/>
      <c r="J15" s="1"/>
    </row>
    <row r="16" spans="1:10" ht="12.75">
      <c r="A16" s="1">
        <f>Data1!A16</f>
        <v>0</v>
      </c>
      <c r="B16" s="1" t="e">
        <f t="shared" si="0"/>
        <v>#DIV/0!</v>
      </c>
      <c r="C16" s="63"/>
      <c r="D16" s="1">
        <f t="shared" si="1"/>
      </c>
      <c r="E16" s="1">
        <f t="shared" si="2"/>
      </c>
      <c r="F16" s="1">
        <f t="shared" si="3"/>
      </c>
      <c r="I16" s="1"/>
      <c r="J16" s="1"/>
    </row>
    <row r="17" spans="1:10" ht="12.75">
      <c r="A17" s="1">
        <f>Data1!A17</f>
        <v>0</v>
      </c>
      <c r="B17" s="1" t="e">
        <f t="shared" si="0"/>
        <v>#DIV/0!</v>
      </c>
      <c r="C17" s="63"/>
      <c r="D17" s="1">
        <f t="shared" si="1"/>
      </c>
      <c r="E17" s="1">
        <f t="shared" si="2"/>
      </c>
      <c r="F17" s="1">
        <f t="shared" si="3"/>
      </c>
      <c r="I17" s="1"/>
      <c r="J17" s="1"/>
    </row>
    <row r="18" spans="1:10" ht="12.75">
      <c r="A18" s="1">
        <f>Data1!A18</f>
        <v>0</v>
      </c>
      <c r="B18" s="1" t="e">
        <f t="shared" si="0"/>
        <v>#DIV/0!</v>
      </c>
      <c r="C18" s="63"/>
      <c r="D18" s="1">
        <f t="shared" si="1"/>
      </c>
      <c r="E18" s="1">
        <f t="shared" si="2"/>
      </c>
      <c r="F18" s="1">
        <f t="shared" si="3"/>
      </c>
      <c r="I18" s="1"/>
      <c r="J18" s="1"/>
    </row>
    <row r="19" spans="1:10" ht="12.75">
      <c r="A19" s="1">
        <f>Data1!A19</f>
        <v>0</v>
      </c>
      <c r="B19" s="1" t="e">
        <f t="shared" si="0"/>
        <v>#DIV/0!</v>
      </c>
      <c r="C19" s="63"/>
      <c r="D19" s="1">
        <f t="shared" si="1"/>
      </c>
      <c r="E19" s="1">
        <f t="shared" si="2"/>
      </c>
      <c r="F19" s="1">
        <f t="shared" si="3"/>
      </c>
      <c r="I19" s="1"/>
      <c r="J19" s="1"/>
    </row>
    <row r="20" spans="1:10" ht="12.75">
      <c r="A20" s="1">
        <f>Data1!A20</f>
        <v>0</v>
      </c>
      <c r="B20" s="1" t="e">
        <f t="shared" si="0"/>
        <v>#DIV/0!</v>
      </c>
      <c r="C20" s="63"/>
      <c r="D20" s="1">
        <f t="shared" si="1"/>
      </c>
      <c r="E20" s="1">
        <f t="shared" si="2"/>
      </c>
      <c r="F20" s="1">
        <f t="shared" si="3"/>
      </c>
      <c r="I20" s="1"/>
      <c r="J20" s="1"/>
    </row>
    <row r="21" spans="1:10" ht="12.75">
      <c r="A21" s="1">
        <f>Data1!A21</f>
        <v>0</v>
      </c>
      <c r="B21" s="1" t="e">
        <f t="shared" si="0"/>
        <v>#DIV/0!</v>
      </c>
      <c r="C21" s="63"/>
      <c r="D21" s="1">
        <f t="shared" si="1"/>
      </c>
      <c r="E21" s="1">
        <f t="shared" si="2"/>
      </c>
      <c r="F21" s="1">
        <f t="shared" si="3"/>
      </c>
      <c r="I21" s="1"/>
      <c r="J21" s="1"/>
    </row>
    <row r="22" spans="1:10" ht="12.75">
      <c r="A22" s="1">
        <f>Data1!A22</f>
        <v>0</v>
      </c>
      <c r="B22" s="1" t="e">
        <f t="shared" si="0"/>
        <v>#DIV/0!</v>
      </c>
      <c r="C22" s="63"/>
      <c r="D22" s="1">
        <f t="shared" si="1"/>
      </c>
      <c r="E22" s="1">
        <f t="shared" si="2"/>
      </c>
      <c r="F22" s="1">
        <f t="shared" si="3"/>
      </c>
      <c r="I22" s="1"/>
      <c r="J22" s="1"/>
    </row>
    <row r="23" spans="1:10" ht="12.75">
      <c r="A23" s="1">
        <f>Data1!A23</f>
        <v>0</v>
      </c>
      <c r="B23" s="1" t="e">
        <f t="shared" si="0"/>
        <v>#DIV/0!</v>
      </c>
      <c r="C23" s="63"/>
      <c r="D23" s="1">
        <f t="shared" si="1"/>
      </c>
      <c r="E23" s="1">
        <f t="shared" si="2"/>
      </c>
      <c r="F23" s="1">
        <f t="shared" si="3"/>
      </c>
      <c r="I23" s="1"/>
      <c r="J23" s="1"/>
    </row>
    <row r="24" spans="1:10" ht="12.75">
      <c r="A24" s="1">
        <f>Data1!A24</f>
        <v>0</v>
      </c>
      <c r="B24" s="1" t="e">
        <f t="shared" si="0"/>
        <v>#DIV/0!</v>
      </c>
      <c r="C24" s="63"/>
      <c r="D24" s="1">
        <f t="shared" si="1"/>
      </c>
      <c r="E24" s="1">
        <f t="shared" si="2"/>
      </c>
      <c r="F24" s="1">
        <f t="shared" si="3"/>
      </c>
      <c r="I24" s="1"/>
      <c r="J24" s="1"/>
    </row>
    <row r="25" spans="1:10" ht="12.75">
      <c r="A25" s="1">
        <f>Data1!A25</f>
        <v>0</v>
      </c>
      <c r="B25" s="1" t="e">
        <f t="shared" si="0"/>
        <v>#DIV/0!</v>
      </c>
      <c r="C25" s="63"/>
      <c r="D25" s="1">
        <f t="shared" si="1"/>
      </c>
      <c r="E25" s="1">
        <f t="shared" si="2"/>
      </c>
      <c r="F25" s="1">
        <f t="shared" si="3"/>
      </c>
      <c r="I25" s="1"/>
      <c r="J25" s="1"/>
    </row>
    <row r="26" spans="3:4" ht="12.75">
      <c r="C26" s="64"/>
      <c r="D26" s="1">
        <f>IF(C6&gt;0,(2*#REF!*#REF!+G6*$D$2+H6*$E$2+($B$4-G6-H6-2*#REF!)*$C$2)/$B$4,"")</f>
      </c>
    </row>
    <row r="28" spans="7:10" ht="12.75">
      <c r="G28" s="2" t="s">
        <v>49</v>
      </c>
      <c r="H28" s="1">
        <f>IF(C6&gt;0,(C6-D6)^2,0)+IF(C7&gt;0,(C7-D7)^2,0)+IF(C8&gt;0,(C8-D8)^2,0)+IF(C9&gt;0,(C9-D9)^2,0)+IF(C10&gt;0,(C10-D10)^2,0)+IF(C11&gt;0,(C11-D11)^2,0)+IF(C12&gt;0,(C12-D12)^2,0)+IF(C13&gt;0,(C13-D13)^2,0)+IF(C14&gt;0,(C14-D14)^2,0)+IF(C15&gt;0,(C15-D15)^2,0)+IF(C16&gt;0,(C16-D16)^2,0)+IF(C17&gt;0,(C17-D17)^2,0)+IF(C18&gt;0,(C18-D18)^2,0)+IF(C19&gt;0,(C19-D19)^2,0)+IF(C20&gt;0,(C20-D20)^2,0)+IF(C21&gt;0,(C21-D21)^2,0)+IF(C22&gt;0,(C22-D22)^2,0)+IF(C23&gt;0,(C23-D23)^2,0)+IF(C24&gt;0,(C24-D24)^2,0)+IF(C25&gt;0,(C25-D25)^2,0)</f>
        <v>0</v>
      </c>
      <c r="I28" s="4"/>
      <c r="J28" s="1"/>
    </row>
    <row r="29" spans="7:10" ht="12.75">
      <c r="G29" s="2" t="s">
        <v>102</v>
      </c>
      <c r="H29" s="1">
        <f>temp2!C40</f>
        <v>0</v>
      </c>
      <c r="I29" s="4"/>
      <c r="J29" s="1"/>
    </row>
    <row r="32" spans="7:10" ht="12.75">
      <c r="G32" s="5"/>
      <c r="H32" s="1"/>
      <c r="I32" s="1"/>
      <c r="J32" s="1"/>
    </row>
    <row r="34" spans="7:8" ht="12.75">
      <c r="G34" s="39" t="s">
        <v>101</v>
      </c>
      <c r="H34" s="60"/>
    </row>
    <row r="35" ht="12.75">
      <c r="H35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2" ht="12.75">
      <c r="H42" s="2" t="s">
        <v>0</v>
      </c>
    </row>
    <row r="44" ht="12.75">
      <c r="H44" s="2" t="s">
        <v>1</v>
      </c>
    </row>
    <row r="46" ht="12.75">
      <c r="H46" s="2" t="s">
        <v>2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1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46"/>
  <sheetViews>
    <sheetView workbookViewId="0" topLeftCell="A1">
      <selection activeCell="C2" sqref="C2:D2"/>
    </sheetView>
  </sheetViews>
  <sheetFormatPr defaultColWidth="11.00390625" defaultRowHeight="12.75"/>
  <cols>
    <col min="6" max="6" width="12.75390625" style="0" bestFit="1" customWidth="1"/>
    <col min="7" max="7" width="13.125" style="0" customWidth="1"/>
    <col min="8" max="8" width="11.00390625" style="0" customWidth="1"/>
    <col min="9" max="9" width="11.25390625" style="0" customWidth="1"/>
    <col min="10" max="11" width="11.375" style="0" customWidth="1"/>
    <col min="12" max="12" width="12.00390625" style="0" customWidth="1"/>
    <col min="13" max="13" width="12.125" style="0" customWidth="1"/>
    <col min="14" max="14" width="13.125" style="0" customWidth="1"/>
  </cols>
  <sheetData>
    <row r="1" spans="1:10" ht="12.75">
      <c r="A1" s="4" t="s">
        <v>29</v>
      </c>
      <c r="C1" s="3" t="s">
        <v>89</v>
      </c>
      <c r="D1" s="3" t="s">
        <v>30</v>
      </c>
      <c r="F1" s="3" t="s">
        <v>32</v>
      </c>
      <c r="H1" s="4"/>
      <c r="I1" s="4"/>
      <c r="J1" s="4"/>
    </row>
    <row r="2" spans="1:9" ht="12.75">
      <c r="A2" s="65"/>
      <c r="C2" s="65"/>
      <c r="D2" s="65"/>
      <c r="F2" s="1">
        <f>D2-C2</f>
        <v>0</v>
      </c>
      <c r="H2" s="1"/>
      <c r="I2" s="1"/>
    </row>
    <row r="3" spans="1:11" ht="12.75">
      <c r="A3" s="4" t="s">
        <v>41</v>
      </c>
      <c r="B3" s="4" t="s">
        <v>88</v>
      </c>
      <c r="D3" s="4" t="s">
        <v>50</v>
      </c>
      <c r="E3" s="4" t="s">
        <v>31</v>
      </c>
      <c r="G3" s="4"/>
      <c r="H3" s="4"/>
      <c r="I3" s="1"/>
      <c r="J3" s="1"/>
      <c r="K3" s="1"/>
    </row>
    <row r="4" spans="1:11" ht="12.75">
      <c r="A4" s="1">
        <f>Data1!A4</f>
        <v>0</v>
      </c>
      <c r="B4" s="1">
        <f>Data1!B4</f>
        <v>0</v>
      </c>
      <c r="D4" s="6">
        <f>IF(A2&gt;0,100*((C6-C2)/F2),0)</f>
        <v>0</v>
      </c>
      <c r="E4" s="6">
        <f>IF(A2&gt;0,2*100*MAX(F6:F25)/MAX(B6:B25),0)</f>
        <v>0</v>
      </c>
      <c r="G4" s="6"/>
      <c r="H4" s="1"/>
      <c r="I4" s="1"/>
      <c r="J4" s="1"/>
      <c r="K4" s="1"/>
    </row>
    <row r="5" spans="1:14" ht="12.75">
      <c r="A5" s="4" t="s">
        <v>26</v>
      </c>
      <c r="B5" s="4" t="s">
        <v>27</v>
      </c>
      <c r="C5" s="4" t="s">
        <v>82</v>
      </c>
      <c r="D5" s="4" t="s">
        <v>83</v>
      </c>
      <c r="E5" s="4" t="s">
        <v>12</v>
      </c>
      <c r="F5" s="4" t="s">
        <v>28</v>
      </c>
      <c r="I5" s="4"/>
      <c r="J5" s="4"/>
      <c r="K5" s="1"/>
      <c r="L5" s="4"/>
      <c r="M5" s="4"/>
      <c r="N5" s="4"/>
    </row>
    <row r="6" spans="1:10" ht="12.75">
      <c r="A6" s="1">
        <f>Data1!A6</f>
        <v>0</v>
      </c>
      <c r="B6" s="1" t="e">
        <f>(A6/($A$4+A6))*$B$4</f>
        <v>#DIV/0!</v>
      </c>
      <c r="C6" s="61"/>
      <c r="D6" s="1">
        <f>IF(C6&gt;0,((2*$A$2*(E6^2)*($D$2-$C$2))/B6)+$C$2,"")</f>
      </c>
      <c r="E6" s="1" t="e">
        <f>B6-(2*F6)</f>
        <v>#DIV/0!</v>
      </c>
      <c r="F6" s="1" t="e">
        <f>((2*$A$2*2*B6+1)-(((2*$A$2*2*B6+1)^2)-(4*($A$2^2)*(2^2)*(B6^2)))^0.5)/(2*(2^2)*$A$2)</f>
        <v>#DIV/0!</v>
      </c>
      <c r="I6" s="1"/>
      <c r="J6" s="1"/>
    </row>
    <row r="7" spans="1:10" ht="12.75">
      <c r="A7" s="1">
        <f>Data1!A7</f>
        <v>0</v>
      </c>
      <c r="B7" s="1" t="e">
        <f aca="true" t="shared" si="0" ref="B7:B25">(A7/($A$4+A7))*$B$4</f>
        <v>#DIV/0!</v>
      </c>
      <c r="C7" s="61"/>
      <c r="D7" s="1">
        <f aca="true" t="shared" si="1" ref="D7:D25">IF(A7&gt;0,((2*$A$2*(E7^2)*($D$2-$C$2))/B7)+$C$2,"")</f>
      </c>
      <c r="E7" s="1">
        <f aca="true" t="shared" si="2" ref="E7:E25">IF(A7&gt;0,B7-(2*F7),"")</f>
      </c>
      <c r="F7" s="1">
        <f aca="true" t="shared" si="3" ref="F7:F25">IF(A7&gt;0,((2*$A$2*2*B7+1)-(((2*$A$2*2*B7+1)^2)-(4*($A$2^2)*(2^2)*(B7^2)))^0.5)/(2*(2^2)*$A$2),"")</f>
      </c>
      <c r="I7" s="1"/>
      <c r="J7" s="1"/>
    </row>
    <row r="8" spans="1:10" ht="12.75">
      <c r="A8" s="1">
        <f>Data1!A8</f>
        <v>0</v>
      </c>
      <c r="B8" s="1" t="e">
        <f t="shared" si="0"/>
        <v>#DIV/0!</v>
      </c>
      <c r="C8" s="61"/>
      <c r="D8" s="1">
        <f t="shared" si="1"/>
      </c>
      <c r="E8" s="1">
        <f t="shared" si="2"/>
      </c>
      <c r="F8" s="1">
        <f t="shared" si="3"/>
      </c>
      <c r="I8" s="1"/>
      <c r="J8" s="1"/>
    </row>
    <row r="9" spans="1:10" ht="12.75">
      <c r="A9" s="1">
        <f>Data1!A9</f>
        <v>0</v>
      </c>
      <c r="B9" s="1" t="e">
        <f t="shared" si="0"/>
        <v>#DIV/0!</v>
      </c>
      <c r="C9" s="61"/>
      <c r="D9" s="1">
        <f t="shared" si="1"/>
      </c>
      <c r="E9" s="1">
        <f t="shared" si="2"/>
      </c>
      <c r="F9" s="1">
        <f t="shared" si="3"/>
      </c>
      <c r="I9" s="1"/>
      <c r="J9" s="1"/>
    </row>
    <row r="10" spans="1:10" ht="12.75">
      <c r="A10" s="1">
        <f>Data1!A10</f>
        <v>0</v>
      </c>
      <c r="B10" s="1" t="e">
        <f t="shared" si="0"/>
        <v>#DIV/0!</v>
      </c>
      <c r="C10" s="61"/>
      <c r="D10" s="1">
        <f t="shared" si="1"/>
      </c>
      <c r="E10" s="1">
        <f t="shared" si="2"/>
      </c>
      <c r="F10" s="1">
        <f t="shared" si="3"/>
      </c>
      <c r="I10" s="1"/>
      <c r="J10" s="1"/>
    </row>
    <row r="11" spans="1:10" ht="12.75">
      <c r="A11" s="1">
        <f>Data1!A11</f>
        <v>0</v>
      </c>
      <c r="B11" s="1" t="e">
        <f t="shared" si="0"/>
        <v>#DIV/0!</v>
      </c>
      <c r="C11" s="61"/>
      <c r="D11" s="1">
        <f t="shared" si="1"/>
      </c>
      <c r="E11" s="1">
        <f t="shared" si="2"/>
      </c>
      <c r="F11" s="1">
        <f t="shared" si="3"/>
      </c>
      <c r="I11" s="1"/>
      <c r="J11" s="1"/>
    </row>
    <row r="12" spans="1:10" ht="12.75">
      <c r="A12" s="1">
        <f>Data1!A12</f>
        <v>0</v>
      </c>
      <c r="B12" s="1" t="e">
        <f t="shared" si="0"/>
        <v>#DIV/0!</v>
      </c>
      <c r="C12" s="61"/>
      <c r="D12" s="1">
        <f t="shared" si="1"/>
      </c>
      <c r="E12" s="1">
        <f t="shared" si="2"/>
      </c>
      <c r="F12" s="1">
        <f t="shared" si="3"/>
      </c>
      <c r="I12" s="1"/>
      <c r="J12" s="1"/>
    </row>
    <row r="13" spans="1:10" ht="12.75">
      <c r="A13" s="1">
        <f>Data1!A13</f>
        <v>0</v>
      </c>
      <c r="B13" s="1" t="e">
        <f t="shared" si="0"/>
        <v>#DIV/0!</v>
      </c>
      <c r="C13" s="61"/>
      <c r="D13" s="1">
        <f t="shared" si="1"/>
      </c>
      <c r="E13" s="1">
        <f t="shared" si="2"/>
      </c>
      <c r="F13" s="1">
        <f t="shared" si="3"/>
      </c>
      <c r="I13" s="1"/>
      <c r="J13" s="1"/>
    </row>
    <row r="14" spans="1:10" ht="12.75">
      <c r="A14" s="1">
        <f>Data1!A14</f>
        <v>0</v>
      </c>
      <c r="B14" s="1" t="e">
        <f t="shared" si="0"/>
        <v>#DIV/0!</v>
      </c>
      <c r="C14" s="61"/>
      <c r="D14" s="1">
        <f t="shared" si="1"/>
      </c>
      <c r="E14" s="1">
        <f t="shared" si="2"/>
      </c>
      <c r="F14" s="1">
        <f t="shared" si="3"/>
      </c>
      <c r="I14" s="1"/>
      <c r="J14" s="1"/>
    </row>
    <row r="15" spans="1:10" ht="12.75">
      <c r="A15" s="1">
        <f>Data1!A15</f>
        <v>0</v>
      </c>
      <c r="B15" s="1" t="e">
        <f t="shared" si="0"/>
        <v>#DIV/0!</v>
      </c>
      <c r="C15" s="61"/>
      <c r="D15" s="1">
        <f t="shared" si="1"/>
      </c>
      <c r="E15" s="1">
        <f t="shared" si="2"/>
      </c>
      <c r="F15" s="1">
        <f t="shared" si="3"/>
      </c>
      <c r="I15" s="1"/>
      <c r="J15" s="1"/>
    </row>
    <row r="16" spans="1:10" ht="12.75">
      <c r="A16" s="1">
        <f>Data1!A16</f>
        <v>0</v>
      </c>
      <c r="B16" s="1" t="e">
        <f t="shared" si="0"/>
        <v>#DIV/0!</v>
      </c>
      <c r="C16" s="61"/>
      <c r="D16" s="1">
        <f t="shared" si="1"/>
      </c>
      <c r="E16" s="1">
        <f t="shared" si="2"/>
      </c>
      <c r="F16" s="1">
        <f t="shared" si="3"/>
      </c>
      <c r="I16" s="1"/>
      <c r="J16" s="1"/>
    </row>
    <row r="17" spans="1:10" ht="12.75">
      <c r="A17" s="1">
        <f>Data1!A17</f>
        <v>0</v>
      </c>
      <c r="B17" s="1" t="e">
        <f t="shared" si="0"/>
        <v>#DIV/0!</v>
      </c>
      <c r="C17" s="61"/>
      <c r="D17" s="1">
        <f t="shared" si="1"/>
      </c>
      <c r="E17" s="1">
        <f t="shared" si="2"/>
      </c>
      <c r="F17" s="1">
        <f t="shared" si="3"/>
      </c>
      <c r="I17" s="1"/>
      <c r="J17" s="1"/>
    </row>
    <row r="18" spans="1:10" ht="12.75">
      <c r="A18" s="1">
        <f>Data1!A18</f>
        <v>0</v>
      </c>
      <c r="B18" s="1" t="e">
        <f t="shared" si="0"/>
        <v>#DIV/0!</v>
      </c>
      <c r="C18" s="61"/>
      <c r="D18" s="1">
        <f t="shared" si="1"/>
      </c>
      <c r="E18" s="1">
        <f t="shared" si="2"/>
      </c>
      <c r="F18" s="1">
        <f t="shared" si="3"/>
      </c>
      <c r="I18" s="1"/>
      <c r="J18" s="1"/>
    </row>
    <row r="19" spans="1:10" ht="12.75">
      <c r="A19" s="1">
        <f>Data1!A19</f>
        <v>0</v>
      </c>
      <c r="B19" s="1" t="e">
        <f t="shared" si="0"/>
        <v>#DIV/0!</v>
      </c>
      <c r="C19" s="61"/>
      <c r="D19" s="1">
        <f t="shared" si="1"/>
      </c>
      <c r="E19" s="1">
        <f t="shared" si="2"/>
      </c>
      <c r="F19" s="1">
        <f t="shared" si="3"/>
      </c>
      <c r="I19" s="1"/>
      <c r="J19" s="1"/>
    </row>
    <row r="20" spans="1:10" ht="12.75">
      <c r="A20" s="1">
        <f>Data1!A20</f>
        <v>0</v>
      </c>
      <c r="B20" s="1" t="e">
        <f t="shared" si="0"/>
        <v>#DIV/0!</v>
      </c>
      <c r="C20" s="61"/>
      <c r="D20" s="1">
        <f t="shared" si="1"/>
      </c>
      <c r="E20" s="1">
        <f t="shared" si="2"/>
      </c>
      <c r="F20" s="1">
        <f t="shared" si="3"/>
      </c>
      <c r="I20" s="1"/>
      <c r="J20" s="1"/>
    </row>
    <row r="21" spans="1:10" ht="12.75">
      <c r="A21" s="1">
        <f>Data1!A21</f>
        <v>0</v>
      </c>
      <c r="B21" s="1" t="e">
        <f t="shared" si="0"/>
        <v>#DIV/0!</v>
      </c>
      <c r="C21" s="61"/>
      <c r="D21" s="1">
        <f t="shared" si="1"/>
      </c>
      <c r="E21" s="1">
        <f t="shared" si="2"/>
      </c>
      <c r="F21" s="1">
        <f t="shared" si="3"/>
      </c>
      <c r="I21" s="1"/>
      <c r="J21" s="1"/>
    </row>
    <row r="22" spans="1:10" ht="12.75">
      <c r="A22" s="1">
        <f>Data1!A22</f>
        <v>0</v>
      </c>
      <c r="B22" s="1" t="e">
        <f t="shared" si="0"/>
        <v>#DIV/0!</v>
      </c>
      <c r="C22" s="61"/>
      <c r="D22" s="1">
        <f t="shared" si="1"/>
      </c>
      <c r="E22" s="1">
        <f t="shared" si="2"/>
      </c>
      <c r="F22" s="1">
        <f t="shared" si="3"/>
      </c>
      <c r="I22" s="1"/>
      <c r="J22" s="1"/>
    </row>
    <row r="23" spans="1:10" ht="12.75">
      <c r="A23" s="1">
        <f>Data1!A23</f>
        <v>0</v>
      </c>
      <c r="B23" s="1" t="e">
        <f t="shared" si="0"/>
        <v>#DIV/0!</v>
      </c>
      <c r="C23" s="61"/>
      <c r="D23" s="1">
        <f t="shared" si="1"/>
      </c>
      <c r="E23" s="1">
        <f t="shared" si="2"/>
      </c>
      <c r="F23" s="1">
        <f t="shared" si="3"/>
      </c>
      <c r="I23" s="1"/>
      <c r="J23" s="1"/>
    </row>
    <row r="24" spans="1:10" ht="12.75">
      <c r="A24" s="1">
        <f>Data1!A24</f>
        <v>0</v>
      </c>
      <c r="B24" s="1" t="e">
        <f t="shared" si="0"/>
        <v>#DIV/0!</v>
      </c>
      <c r="C24" s="61"/>
      <c r="D24" s="1">
        <f t="shared" si="1"/>
      </c>
      <c r="E24" s="1">
        <f t="shared" si="2"/>
      </c>
      <c r="F24" s="1">
        <f t="shared" si="3"/>
      </c>
      <c r="I24" s="1"/>
      <c r="J24" s="1"/>
    </row>
    <row r="25" spans="1:10" ht="12.75">
      <c r="A25" s="1">
        <f>Data1!A25</f>
        <v>0</v>
      </c>
      <c r="B25" s="1" t="e">
        <f t="shared" si="0"/>
        <v>#DIV/0!</v>
      </c>
      <c r="C25" s="61"/>
      <c r="D25" s="1">
        <f t="shared" si="1"/>
      </c>
      <c r="E25" s="1">
        <f t="shared" si="2"/>
      </c>
      <c r="F25" s="1">
        <f t="shared" si="3"/>
      </c>
      <c r="I25" s="1"/>
      <c r="J25" s="1"/>
    </row>
    <row r="26" ht="12.75">
      <c r="D26" s="1">
        <f>IF(C6&gt;0,(2*#REF!*#REF!+G6*$D$2+H6*$E$2+($B$4-G6-H6-2*#REF!)*$C$2)/$B$4,"")</f>
      </c>
    </row>
    <row r="28" spans="7:10" ht="12.75">
      <c r="G28" s="2" t="s">
        <v>49</v>
      </c>
      <c r="H28" s="1">
        <f>IF(C6&gt;0,(C6-D6)^2,0)+IF(C7&gt;0,(C7-D7)^2,0)+IF(C8&gt;0,(C8-D8)^2,0)+IF(C9&gt;0,(C9-D9)^2,0)+IF(C10&gt;0,(C10-D10)^2,0)+IF(C11&gt;0,(C11-D11)^2,0)+IF(C12&gt;0,(C12-D12)^2,0)+IF(C13&gt;0,(C13-D13)^2,0)+IF(C14&gt;0,(C14-D14)^2,0)+IF(C15&gt;0,(C15-D15)^2,0)+IF(C16&gt;0,(C16-D16)^2,0)+IF(C17&gt;0,(C17-D17)^2,0)+IF(C18&gt;0,(C18-D18)^2,0)+IF(C19&gt;0,(C19-D19)^2,0)+IF(C20&gt;0,(C20-D20)^2,0)+IF(C21&gt;0,(C21-D21)^2,0)+IF(C22&gt;0,(C22-D22)^2,0)+IF(C23&gt;0,(C23-D23)^2,0)+IF(C24&gt;0,(C24-D24)^2,0)+IF(C25&gt;0,(C25-D25)^2,0)</f>
        <v>0</v>
      </c>
      <c r="I28" s="4"/>
      <c r="J28" s="1"/>
    </row>
    <row r="29" spans="7:10" ht="12.75">
      <c r="G29" s="2" t="s">
        <v>102</v>
      </c>
      <c r="H29" s="1">
        <f>temp2!D40</f>
        <v>0</v>
      </c>
      <c r="I29" s="4"/>
      <c r="J29" s="1"/>
    </row>
    <row r="32" spans="7:10" ht="12.75">
      <c r="G32" s="5"/>
      <c r="H32" s="1"/>
      <c r="I32" s="1"/>
      <c r="J32" s="1"/>
    </row>
    <row r="33" ht="12.75">
      <c r="B33" t="s">
        <v>3</v>
      </c>
    </row>
    <row r="34" spans="2:8" ht="12.75">
      <c r="B34" t="s">
        <v>4</v>
      </c>
      <c r="G34" s="39" t="s">
        <v>101</v>
      </c>
      <c r="H34" s="60"/>
    </row>
    <row r="35" spans="2:8" ht="12.75">
      <c r="B35" t="s">
        <v>5</v>
      </c>
      <c r="H35" s="1"/>
    </row>
    <row r="36" ht="12.75">
      <c r="B36" t="s">
        <v>6</v>
      </c>
    </row>
    <row r="37" spans="2:9" ht="12.75">
      <c r="B37" t="s">
        <v>7</v>
      </c>
      <c r="H37" s="1"/>
      <c r="I37" s="1"/>
    </row>
    <row r="38" spans="2:10" ht="12.75">
      <c r="B38" t="s">
        <v>8</v>
      </c>
      <c r="H38" s="1"/>
      <c r="I38" s="1"/>
      <c r="J38" s="1"/>
    </row>
    <row r="39" ht="12.75">
      <c r="B39" t="s">
        <v>9</v>
      </c>
    </row>
    <row r="40" ht="12.75">
      <c r="B40" t="s">
        <v>10</v>
      </c>
    </row>
    <row r="41" ht="12.75">
      <c r="B41" t="s">
        <v>11</v>
      </c>
    </row>
    <row r="42" ht="12.75">
      <c r="H42" s="2" t="s">
        <v>0</v>
      </c>
    </row>
    <row r="44" ht="12.75">
      <c r="H44" s="2" t="s">
        <v>1</v>
      </c>
    </row>
    <row r="46" ht="12.75">
      <c r="H46" s="2" t="s">
        <v>2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1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46"/>
  <sheetViews>
    <sheetView workbookViewId="0" topLeftCell="A1">
      <selection activeCell="C2" sqref="C2:D2"/>
    </sheetView>
  </sheetViews>
  <sheetFormatPr defaultColWidth="11.00390625" defaultRowHeight="12.75"/>
  <cols>
    <col min="6" max="6" width="12.75390625" style="0" bestFit="1" customWidth="1"/>
    <col min="7" max="7" width="12.75390625" style="0" customWidth="1"/>
    <col min="8" max="8" width="11.00390625" style="0" customWidth="1"/>
    <col min="9" max="9" width="11.25390625" style="0" customWidth="1"/>
    <col min="10" max="11" width="11.375" style="0" customWidth="1"/>
    <col min="12" max="12" width="12.00390625" style="0" customWidth="1"/>
    <col min="13" max="13" width="12.125" style="0" customWidth="1"/>
    <col min="14" max="14" width="13.125" style="0" customWidth="1"/>
  </cols>
  <sheetData>
    <row r="1" spans="1:10" ht="12.75">
      <c r="A1" s="4" t="s">
        <v>29</v>
      </c>
      <c r="C1" s="3" t="s">
        <v>89</v>
      </c>
      <c r="D1" s="3" t="s">
        <v>30</v>
      </c>
      <c r="F1" s="3" t="s">
        <v>32</v>
      </c>
      <c r="H1" s="4"/>
      <c r="I1" s="4"/>
      <c r="J1" s="4"/>
    </row>
    <row r="2" spans="1:9" ht="12.75">
      <c r="A2" s="65"/>
      <c r="C2" s="65"/>
      <c r="D2" s="65"/>
      <c r="F2" s="1">
        <f>D2-C2</f>
        <v>0</v>
      </c>
      <c r="H2" s="1"/>
      <c r="I2" s="1"/>
    </row>
    <row r="3" spans="1:11" ht="12.75">
      <c r="A3" s="4" t="s">
        <v>41</v>
      </c>
      <c r="B3" s="4" t="s">
        <v>88</v>
      </c>
      <c r="D3" s="4" t="s">
        <v>50</v>
      </c>
      <c r="E3" s="4" t="s">
        <v>31</v>
      </c>
      <c r="G3" s="4"/>
      <c r="H3" s="4"/>
      <c r="I3" s="1"/>
      <c r="J3" s="1"/>
      <c r="K3" s="1"/>
    </row>
    <row r="4" spans="1:11" ht="12.75">
      <c r="A4" s="1">
        <f>Data1!A4</f>
        <v>0</v>
      </c>
      <c r="B4" s="1">
        <f>Data1!B4</f>
        <v>0</v>
      </c>
      <c r="D4" s="6">
        <f>IF(A2&gt;0,100*((C6-C2)/F2),0)</f>
        <v>0</v>
      </c>
      <c r="E4" s="6">
        <f>IF(A2&gt;0,2*100*MAX(F6:F25)/MAX(B6:B25),0)</f>
        <v>0</v>
      </c>
      <c r="G4" s="6"/>
      <c r="H4" s="1"/>
      <c r="I4" s="1"/>
      <c r="J4" s="1"/>
      <c r="K4" s="1"/>
    </row>
    <row r="5" spans="1:14" ht="12.75">
      <c r="A5" s="4" t="s">
        <v>26</v>
      </c>
      <c r="B5" s="4" t="s">
        <v>27</v>
      </c>
      <c r="C5" s="4" t="s">
        <v>82</v>
      </c>
      <c r="D5" s="4" t="s">
        <v>83</v>
      </c>
      <c r="E5" s="4" t="s">
        <v>12</v>
      </c>
      <c r="F5" s="4" t="s">
        <v>28</v>
      </c>
      <c r="I5" s="4"/>
      <c r="J5" s="4"/>
      <c r="K5" s="1"/>
      <c r="L5" s="4"/>
      <c r="M5" s="4"/>
      <c r="N5" s="4"/>
    </row>
    <row r="6" spans="1:10" ht="12.75">
      <c r="A6" s="1">
        <f>Data1!A6</f>
        <v>0</v>
      </c>
      <c r="B6" s="1" t="e">
        <f>(A6/($A$4+A6))*$B$4</f>
        <v>#DIV/0!</v>
      </c>
      <c r="C6" s="61"/>
      <c r="D6" s="1">
        <f>IF(C6&gt;0,((2*$A$2*(E6^2)*($D$2-$C$2))/B6)+$C$2,"")</f>
      </c>
      <c r="E6" s="1" t="e">
        <f>B6-(2*F6)</f>
        <v>#DIV/0!</v>
      </c>
      <c r="F6" s="1" t="e">
        <f>((2*$A$2*2*B6+1)-(((2*$A$2*2*B6+1)^2)-(4*($A$2^2)*(2^2)*(B6^2)))^0.5)/(2*(2^2)*$A$2)</f>
        <v>#DIV/0!</v>
      </c>
      <c r="I6" s="1"/>
      <c r="J6" s="1"/>
    </row>
    <row r="7" spans="1:10" ht="12.75">
      <c r="A7" s="1">
        <f>Data1!A7</f>
        <v>0</v>
      </c>
      <c r="B7" s="1" t="e">
        <f aca="true" t="shared" si="0" ref="B7:B25">(A7/($A$4+A7))*$B$4</f>
        <v>#DIV/0!</v>
      </c>
      <c r="C7" s="61"/>
      <c r="D7" s="1">
        <f aca="true" t="shared" si="1" ref="D7:D25">IF(A7&gt;0,((2*$A$2*(E7^2)*($D$2-$C$2))/B7)+$C$2,"")</f>
      </c>
      <c r="E7" s="1">
        <f aca="true" t="shared" si="2" ref="E7:E25">IF(A7&gt;0,B7-(2*F7),"")</f>
      </c>
      <c r="F7" s="1">
        <f aca="true" t="shared" si="3" ref="F7:F25">IF(A7&gt;0,((2*$A$2*2*B7+1)-(((2*$A$2*2*B7+1)^2)-(4*($A$2^2)*(2^2)*(B7^2)))^0.5)/(2*(2^2)*$A$2),"")</f>
      </c>
      <c r="I7" s="1"/>
      <c r="J7" s="1"/>
    </row>
    <row r="8" spans="1:10" ht="12.75">
      <c r="A8" s="1">
        <f>Data1!A8</f>
        <v>0</v>
      </c>
      <c r="B8" s="1" t="e">
        <f t="shared" si="0"/>
        <v>#DIV/0!</v>
      </c>
      <c r="C8" s="61"/>
      <c r="D8" s="1">
        <f t="shared" si="1"/>
      </c>
      <c r="E8" s="1">
        <f t="shared" si="2"/>
      </c>
      <c r="F8" s="1">
        <f t="shared" si="3"/>
      </c>
      <c r="I8" s="1"/>
      <c r="J8" s="1"/>
    </row>
    <row r="9" spans="1:10" ht="12.75">
      <c r="A9" s="1">
        <f>Data1!A9</f>
        <v>0</v>
      </c>
      <c r="B9" s="1" t="e">
        <f t="shared" si="0"/>
        <v>#DIV/0!</v>
      </c>
      <c r="C9" s="61"/>
      <c r="D9" s="1">
        <f t="shared" si="1"/>
      </c>
      <c r="E9" s="1">
        <f t="shared" si="2"/>
      </c>
      <c r="F9" s="1">
        <f t="shared" si="3"/>
      </c>
      <c r="I9" s="1"/>
      <c r="J9" s="1"/>
    </row>
    <row r="10" spans="1:10" ht="12.75">
      <c r="A10" s="1">
        <f>Data1!A10</f>
        <v>0</v>
      </c>
      <c r="B10" s="1" t="e">
        <f t="shared" si="0"/>
        <v>#DIV/0!</v>
      </c>
      <c r="C10" s="61"/>
      <c r="D10" s="1">
        <f t="shared" si="1"/>
      </c>
      <c r="E10" s="1">
        <f t="shared" si="2"/>
      </c>
      <c r="F10" s="1">
        <f t="shared" si="3"/>
      </c>
      <c r="I10" s="1"/>
      <c r="J10" s="1"/>
    </row>
    <row r="11" spans="1:10" ht="12.75">
      <c r="A11" s="1">
        <f>Data1!A11</f>
        <v>0</v>
      </c>
      <c r="B11" s="1" t="e">
        <f t="shared" si="0"/>
        <v>#DIV/0!</v>
      </c>
      <c r="C11" s="61"/>
      <c r="D11" s="1">
        <f t="shared" si="1"/>
      </c>
      <c r="E11" s="1">
        <f t="shared" si="2"/>
      </c>
      <c r="F11" s="1">
        <f t="shared" si="3"/>
      </c>
      <c r="I11" s="1"/>
      <c r="J11" s="1"/>
    </row>
    <row r="12" spans="1:10" ht="12.75">
      <c r="A12" s="1">
        <f>Data1!A12</f>
        <v>0</v>
      </c>
      <c r="B12" s="1" t="e">
        <f t="shared" si="0"/>
        <v>#DIV/0!</v>
      </c>
      <c r="C12" s="61"/>
      <c r="D12" s="1">
        <f t="shared" si="1"/>
      </c>
      <c r="E12" s="1">
        <f t="shared" si="2"/>
      </c>
      <c r="F12" s="1">
        <f t="shared" si="3"/>
      </c>
      <c r="I12" s="1"/>
      <c r="J12" s="1"/>
    </row>
    <row r="13" spans="1:10" ht="12.75">
      <c r="A13" s="1">
        <f>Data1!A13</f>
        <v>0</v>
      </c>
      <c r="B13" s="1" t="e">
        <f t="shared" si="0"/>
        <v>#DIV/0!</v>
      </c>
      <c r="C13" s="61"/>
      <c r="D13" s="1">
        <f t="shared" si="1"/>
      </c>
      <c r="E13" s="1">
        <f t="shared" si="2"/>
      </c>
      <c r="F13" s="1">
        <f t="shared" si="3"/>
      </c>
      <c r="I13" s="1"/>
      <c r="J13" s="1"/>
    </row>
    <row r="14" spans="1:10" ht="12.75">
      <c r="A14" s="1">
        <f>Data1!A14</f>
        <v>0</v>
      </c>
      <c r="B14" s="1" t="e">
        <f t="shared" si="0"/>
        <v>#DIV/0!</v>
      </c>
      <c r="C14" s="61"/>
      <c r="D14" s="1">
        <f t="shared" si="1"/>
      </c>
      <c r="E14" s="1">
        <f t="shared" si="2"/>
      </c>
      <c r="F14" s="1">
        <f t="shared" si="3"/>
      </c>
      <c r="I14" s="1"/>
      <c r="J14" s="1"/>
    </row>
    <row r="15" spans="1:10" ht="12.75">
      <c r="A15" s="1">
        <f>Data1!A15</f>
        <v>0</v>
      </c>
      <c r="B15" s="1" t="e">
        <f t="shared" si="0"/>
        <v>#DIV/0!</v>
      </c>
      <c r="C15" s="61"/>
      <c r="D15" s="1">
        <f t="shared" si="1"/>
      </c>
      <c r="E15" s="1">
        <f t="shared" si="2"/>
      </c>
      <c r="F15" s="1">
        <f t="shared" si="3"/>
      </c>
      <c r="I15" s="1"/>
      <c r="J15" s="1"/>
    </row>
    <row r="16" spans="1:10" ht="12.75">
      <c r="A16" s="1">
        <f>Data1!A16</f>
        <v>0</v>
      </c>
      <c r="B16" s="1" t="e">
        <f t="shared" si="0"/>
        <v>#DIV/0!</v>
      </c>
      <c r="C16" s="61"/>
      <c r="D16" s="1">
        <f t="shared" si="1"/>
      </c>
      <c r="E16" s="1">
        <f t="shared" si="2"/>
      </c>
      <c r="F16" s="1">
        <f t="shared" si="3"/>
      </c>
      <c r="I16" s="1"/>
      <c r="J16" s="1"/>
    </row>
    <row r="17" spans="1:10" ht="12.75">
      <c r="A17" s="1">
        <f>Data1!A17</f>
        <v>0</v>
      </c>
      <c r="B17" s="1" t="e">
        <f t="shared" si="0"/>
        <v>#DIV/0!</v>
      </c>
      <c r="C17" s="61"/>
      <c r="D17" s="1">
        <f t="shared" si="1"/>
      </c>
      <c r="E17" s="1">
        <f t="shared" si="2"/>
      </c>
      <c r="F17" s="1">
        <f t="shared" si="3"/>
      </c>
      <c r="I17" s="1"/>
      <c r="J17" s="1"/>
    </row>
    <row r="18" spans="1:10" ht="12.75">
      <c r="A18" s="1">
        <f>Data1!A18</f>
        <v>0</v>
      </c>
      <c r="B18" s="1" t="e">
        <f t="shared" si="0"/>
        <v>#DIV/0!</v>
      </c>
      <c r="C18" s="61"/>
      <c r="D18" s="1">
        <f t="shared" si="1"/>
      </c>
      <c r="E18" s="1">
        <f t="shared" si="2"/>
      </c>
      <c r="F18" s="1">
        <f t="shared" si="3"/>
      </c>
      <c r="I18" s="1"/>
      <c r="J18" s="1"/>
    </row>
    <row r="19" spans="1:10" ht="12.75">
      <c r="A19" s="1">
        <f>Data1!A19</f>
        <v>0</v>
      </c>
      <c r="B19" s="1" t="e">
        <f t="shared" si="0"/>
        <v>#DIV/0!</v>
      </c>
      <c r="C19" s="61"/>
      <c r="D19" s="1">
        <f t="shared" si="1"/>
      </c>
      <c r="E19" s="1">
        <f t="shared" si="2"/>
      </c>
      <c r="F19" s="1">
        <f t="shared" si="3"/>
      </c>
      <c r="I19" s="1"/>
      <c r="J19" s="1"/>
    </row>
    <row r="20" spans="1:10" ht="12.75">
      <c r="A20" s="1">
        <f>Data1!A20</f>
        <v>0</v>
      </c>
      <c r="B20" s="1" t="e">
        <f t="shared" si="0"/>
        <v>#DIV/0!</v>
      </c>
      <c r="C20" s="61"/>
      <c r="D20" s="1">
        <f t="shared" si="1"/>
      </c>
      <c r="E20" s="1">
        <f t="shared" si="2"/>
      </c>
      <c r="F20" s="1">
        <f t="shared" si="3"/>
      </c>
      <c r="I20" s="1"/>
      <c r="J20" s="1"/>
    </row>
    <row r="21" spans="1:10" ht="12.75">
      <c r="A21" s="1">
        <f>Data1!A21</f>
        <v>0</v>
      </c>
      <c r="B21" s="1" t="e">
        <f t="shared" si="0"/>
        <v>#DIV/0!</v>
      </c>
      <c r="C21" s="61"/>
      <c r="D21" s="1">
        <f t="shared" si="1"/>
      </c>
      <c r="E21" s="1">
        <f t="shared" si="2"/>
      </c>
      <c r="F21" s="1">
        <f t="shared" si="3"/>
      </c>
      <c r="I21" s="1"/>
      <c r="J21" s="1"/>
    </row>
    <row r="22" spans="1:10" ht="12.75">
      <c r="A22" s="1">
        <f>Data1!A22</f>
        <v>0</v>
      </c>
      <c r="B22" s="1" t="e">
        <f t="shared" si="0"/>
        <v>#DIV/0!</v>
      </c>
      <c r="C22" s="61"/>
      <c r="D22" s="1">
        <f t="shared" si="1"/>
      </c>
      <c r="E22" s="1">
        <f t="shared" si="2"/>
      </c>
      <c r="F22" s="1">
        <f t="shared" si="3"/>
      </c>
      <c r="I22" s="1"/>
      <c r="J22" s="1"/>
    </row>
    <row r="23" spans="1:10" ht="12.75">
      <c r="A23" s="1">
        <f>Data1!A23</f>
        <v>0</v>
      </c>
      <c r="B23" s="1" t="e">
        <f t="shared" si="0"/>
        <v>#DIV/0!</v>
      </c>
      <c r="C23" s="61"/>
      <c r="D23" s="1">
        <f t="shared" si="1"/>
      </c>
      <c r="E23" s="1">
        <f t="shared" si="2"/>
      </c>
      <c r="F23" s="1">
        <f t="shared" si="3"/>
      </c>
      <c r="I23" s="1"/>
      <c r="J23" s="1"/>
    </row>
    <row r="24" spans="1:10" ht="12.75">
      <c r="A24" s="1">
        <f>Data1!A24</f>
        <v>0</v>
      </c>
      <c r="B24" s="1" t="e">
        <f t="shared" si="0"/>
        <v>#DIV/0!</v>
      </c>
      <c r="C24" s="61"/>
      <c r="D24" s="1">
        <f t="shared" si="1"/>
      </c>
      <c r="E24" s="1">
        <f t="shared" si="2"/>
      </c>
      <c r="F24" s="1">
        <f t="shared" si="3"/>
      </c>
      <c r="I24" s="1"/>
      <c r="J24" s="1"/>
    </row>
    <row r="25" spans="1:10" ht="12.75">
      <c r="A25" s="1">
        <f>Data1!A25</f>
        <v>0</v>
      </c>
      <c r="B25" s="1" t="e">
        <f t="shared" si="0"/>
        <v>#DIV/0!</v>
      </c>
      <c r="C25" s="61"/>
      <c r="D25" s="1">
        <f t="shared" si="1"/>
      </c>
      <c r="E25" s="1">
        <f t="shared" si="2"/>
      </c>
      <c r="F25" s="1">
        <f t="shared" si="3"/>
      </c>
      <c r="I25" s="1"/>
      <c r="J25" s="1"/>
    </row>
    <row r="26" spans="4:5" ht="12.75">
      <c r="D26" s="1">
        <f>IF(C6&gt;0,(2*#REF!*#REF!+G6*$D$2+H6*$E$2+($B$4-G6-H6-2*#REF!)*$C$2)/$B$4,"")</f>
      </c>
      <c r="E26" s="4" t="s">
        <v>12</v>
      </c>
    </row>
    <row r="28" spans="7:10" ht="12.75">
      <c r="G28" s="2" t="s">
        <v>49</v>
      </c>
      <c r="H28" s="1">
        <f>IF(C6&gt;0,(C6-D6)^2,0)+IF(C7&gt;0,(C7-D7)^2,0)+IF(C8&gt;0,(C8-D8)^2,0)+IF(C9&gt;0,(C9-D9)^2,0)+IF(C10&gt;0,(C10-D10)^2,0)+IF(C11&gt;0,(C11-D11)^2,0)+IF(C12&gt;0,(C12-D12)^2,0)+IF(C13&gt;0,(C13-D13)^2,0)+IF(C14&gt;0,(C14-D14)^2,0)+IF(C15&gt;0,(C15-D15)^2,0)+IF(C16&gt;0,(C16-D16)^2,0)+IF(C17&gt;0,(C17-D17)^2,0)+IF(C18&gt;0,(C18-D18)^2,0)+IF(C19&gt;0,(C19-D19)^2,0)+IF(C20&gt;0,(C20-D20)^2,0)+IF(C21&gt;0,(C21-D21)^2,0)+IF(C22&gt;0,(C22-D22)^2,0)+IF(C23&gt;0,(C23-D23)^2,0)+IF(C24&gt;0,(C24-D24)^2,0)+IF(C25&gt;0,(C25-D25)^2,0)</f>
        <v>0</v>
      </c>
      <c r="I28" s="4"/>
      <c r="J28" s="1"/>
    </row>
    <row r="29" spans="7:10" ht="12.75">
      <c r="G29" s="2" t="s">
        <v>102</v>
      </c>
      <c r="H29" s="1">
        <f>temp2!E40</f>
        <v>0</v>
      </c>
      <c r="I29" s="4"/>
      <c r="J29" s="1"/>
    </row>
    <row r="32" spans="7:10" ht="12.75">
      <c r="G32" s="5"/>
      <c r="H32" s="1"/>
      <c r="I32" s="1"/>
      <c r="J32" s="1"/>
    </row>
    <row r="34" spans="7:8" ht="12.75">
      <c r="G34" s="39" t="s">
        <v>101</v>
      </c>
      <c r="H34" s="60"/>
    </row>
    <row r="35" ht="12.75">
      <c r="H35" s="1"/>
    </row>
    <row r="42" ht="12.75">
      <c r="H42" s="2" t="s">
        <v>0</v>
      </c>
    </row>
    <row r="44" ht="12.75">
      <c r="H44" s="2" t="s">
        <v>1</v>
      </c>
    </row>
    <row r="46" ht="12.75">
      <c r="H46" s="2" t="s">
        <v>2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1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6"/>
  <sheetViews>
    <sheetView workbookViewId="0" topLeftCell="A1">
      <selection activeCell="C2" sqref="C2:D2"/>
    </sheetView>
  </sheetViews>
  <sheetFormatPr defaultColWidth="11.00390625" defaultRowHeight="12.75"/>
  <cols>
    <col min="6" max="6" width="12.75390625" style="0" bestFit="1" customWidth="1"/>
    <col min="7" max="7" width="12.875" style="0" customWidth="1"/>
    <col min="8" max="8" width="11.00390625" style="0" customWidth="1"/>
    <col min="9" max="9" width="11.25390625" style="0" customWidth="1"/>
    <col min="10" max="11" width="11.375" style="0" customWidth="1"/>
    <col min="12" max="12" width="12.00390625" style="0" customWidth="1"/>
    <col min="13" max="13" width="12.125" style="0" customWidth="1"/>
    <col min="14" max="14" width="13.125" style="0" customWidth="1"/>
  </cols>
  <sheetData>
    <row r="1" spans="1:10" ht="12.75">
      <c r="A1" s="4" t="s">
        <v>29</v>
      </c>
      <c r="C1" s="3" t="s">
        <v>89</v>
      </c>
      <c r="D1" s="3" t="s">
        <v>30</v>
      </c>
      <c r="F1" s="3" t="s">
        <v>32</v>
      </c>
      <c r="H1" s="4"/>
      <c r="I1" s="4"/>
      <c r="J1" s="4"/>
    </row>
    <row r="2" spans="1:9" ht="12.75">
      <c r="A2" s="65"/>
      <c r="C2" s="65"/>
      <c r="D2" s="65"/>
      <c r="F2" s="1">
        <f>D2-C2</f>
        <v>0</v>
      </c>
      <c r="H2" s="1"/>
      <c r="I2" s="1"/>
    </row>
    <row r="3" spans="1:11" ht="12.75">
      <c r="A3" s="4" t="s">
        <v>41</v>
      </c>
      <c r="B3" s="4" t="s">
        <v>88</v>
      </c>
      <c r="D3" s="4" t="s">
        <v>50</v>
      </c>
      <c r="E3" s="4" t="s">
        <v>31</v>
      </c>
      <c r="G3" s="4"/>
      <c r="H3" s="4"/>
      <c r="I3" s="1"/>
      <c r="J3" s="1"/>
      <c r="K3" s="1"/>
    </row>
    <row r="4" spans="1:11" ht="12.75">
      <c r="A4" s="1">
        <f>Data1!A4</f>
        <v>0</v>
      </c>
      <c r="B4" s="1">
        <f>Data1!B4</f>
        <v>0</v>
      </c>
      <c r="D4" s="6">
        <f>IF(A2&gt;0,100*((C6-C2)/F2),0)</f>
        <v>0</v>
      </c>
      <c r="E4" s="6">
        <f>IF(A2&gt;0,2*100*MAX(F6:F25)/MAX(B6:B25),0)</f>
        <v>0</v>
      </c>
      <c r="G4" s="6"/>
      <c r="H4" s="1"/>
      <c r="I4" s="1"/>
      <c r="J4" s="1"/>
      <c r="K4" s="1"/>
    </row>
    <row r="5" spans="1:14" ht="12.75">
      <c r="A5" s="4" t="s">
        <v>26</v>
      </c>
      <c r="B5" s="4" t="s">
        <v>27</v>
      </c>
      <c r="C5" s="4" t="s">
        <v>82</v>
      </c>
      <c r="D5" s="4" t="s">
        <v>83</v>
      </c>
      <c r="E5" s="4" t="s">
        <v>12</v>
      </c>
      <c r="F5" s="4" t="s">
        <v>28</v>
      </c>
      <c r="I5" s="4"/>
      <c r="J5" s="4"/>
      <c r="K5" s="1"/>
      <c r="L5" s="4"/>
      <c r="M5" s="4"/>
      <c r="N5" s="4"/>
    </row>
    <row r="6" spans="1:10" ht="12.75">
      <c r="A6" s="1">
        <f>Data1!A6</f>
        <v>0</v>
      </c>
      <c r="B6" s="1" t="e">
        <f>(A6/($A$4+A6))*$B$4</f>
        <v>#DIV/0!</v>
      </c>
      <c r="C6" s="61"/>
      <c r="D6" s="1">
        <f>IF(C6&gt;0,((2*$A$2*(E6^2)*($D$2-$C$2))/B6)+$C$2,"")</f>
      </c>
      <c r="E6" s="1" t="e">
        <f>B6-(2*F6)</f>
        <v>#DIV/0!</v>
      </c>
      <c r="F6" s="1" t="e">
        <f>((2*$A$2*2*B6+1)-(((2*$A$2*2*B6+1)^2)-(4*($A$2^2)*(2^2)*(B6^2)))^0.5)/(2*(2^2)*$A$2)</f>
        <v>#DIV/0!</v>
      </c>
      <c r="I6" s="1"/>
      <c r="J6" s="1"/>
    </row>
    <row r="7" spans="1:10" ht="12.75">
      <c r="A7" s="1">
        <f>Data1!A7</f>
        <v>0</v>
      </c>
      <c r="B7" s="1" t="e">
        <f aca="true" t="shared" si="0" ref="B7:B25">(A7/($A$4+A7))*$B$4</f>
        <v>#DIV/0!</v>
      </c>
      <c r="C7" s="61"/>
      <c r="D7" s="1">
        <f aca="true" t="shared" si="1" ref="D7:D25">IF(A7&gt;0,((2*$A$2*(E7^2)*($D$2-$C$2))/B7)+$C$2,"")</f>
      </c>
      <c r="E7" s="1">
        <f aca="true" t="shared" si="2" ref="E7:E25">IF(A7&gt;0,B7-(2*F7),"")</f>
      </c>
      <c r="F7" s="1">
        <f aca="true" t="shared" si="3" ref="F7:F25">IF(A7&gt;0,((2*$A$2*2*B7+1)-(((2*$A$2*2*B7+1)^2)-(4*($A$2^2)*(2^2)*(B7^2)))^0.5)/(2*(2^2)*$A$2),"")</f>
      </c>
      <c r="I7" s="1"/>
      <c r="J7" s="1"/>
    </row>
    <row r="8" spans="1:10" ht="12.75">
      <c r="A8" s="1">
        <f>Data1!A8</f>
        <v>0</v>
      </c>
      <c r="B8" s="1" t="e">
        <f t="shared" si="0"/>
        <v>#DIV/0!</v>
      </c>
      <c r="C8" s="61"/>
      <c r="D8" s="1">
        <f t="shared" si="1"/>
      </c>
      <c r="E8" s="1">
        <f t="shared" si="2"/>
      </c>
      <c r="F8" s="1">
        <f t="shared" si="3"/>
      </c>
      <c r="I8" s="1"/>
      <c r="J8" s="1"/>
    </row>
    <row r="9" spans="1:10" ht="12.75">
      <c r="A9" s="1">
        <f>Data1!A9</f>
        <v>0</v>
      </c>
      <c r="B9" s="1" t="e">
        <f t="shared" si="0"/>
        <v>#DIV/0!</v>
      </c>
      <c r="C9" s="61"/>
      <c r="D9" s="1">
        <f t="shared" si="1"/>
      </c>
      <c r="E9" s="1">
        <f t="shared" si="2"/>
      </c>
      <c r="F9" s="1">
        <f t="shared" si="3"/>
      </c>
      <c r="I9" s="1"/>
      <c r="J9" s="1"/>
    </row>
    <row r="10" spans="1:10" ht="12.75">
      <c r="A10" s="1">
        <f>Data1!A10</f>
        <v>0</v>
      </c>
      <c r="B10" s="1" t="e">
        <f t="shared" si="0"/>
        <v>#DIV/0!</v>
      </c>
      <c r="C10" s="61"/>
      <c r="D10" s="1">
        <f t="shared" si="1"/>
      </c>
      <c r="E10" s="1">
        <f t="shared" si="2"/>
      </c>
      <c r="F10" s="1">
        <f t="shared" si="3"/>
      </c>
      <c r="I10" s="1"/>
      <c r="J10" s="1"/>
    </row>
    <row r="11" spans="1:10" ht="12.75">
      <c r="A11" s="1">
        <f>Data1!A11</f>
        <v>0</v>
      </c>
      <c r="B11" s="1" t="e">
        <f t="shared" si="0"/>
        <v>#DIV/0!</v>
      </c>
      <c r="C11" s="61"/>
      <c r="D11" s="1">
        <f t="shared" si="1"/>
      </c>
      <c r="E11" s="1">
        <f t="shared" si="2"/>
      </c>
      <c r="F11" s="1">
        <f t="shared" si="3"/>
      </c>
      <c r="I11" s="1"/>
      <c r="J11" s="1"/>
    </row>
    <row r="12" spans="1:10" ht="12.75">
      <c r="A12" s="1">
        <f>Data1!A12</f>
        <v>0</v>
      </c>
      <c r="B12" s="1" t="e">
        <f t="shared" si="0"/>
        <v>#DIV/0!</v>
      </c>
      <c r="C12" s="61"/>
      <c r="D12" s="1">
        <f t="shared" si="1"/>
      </c>
      <c r="E12" s="1">
        <f t="shared" si="2"/>
      </c>
      <c r="F12" s="1">
        <f t="shared" si="3"/>
      </c>
      <c r="I12" s="1"/>
      <c r="J12" s="1"/>
    </row>
    <row r="13" spans="1:10" ht="12.75">
      <c r="A13" s="1">
        <f>Data1!A13</f>
        <v>0</v>
      </c>
      <c r="B13" s="1" t="e">
        <f t="shared" si="0"/>
        <v>#DIV/0!</v>
      </c>
      <c r="C13" s="61"/>
      <c r="D13" s="1">
        <f t="shared" si="1"/>
      </c>
      <c r="E13" s="1">
        <f t="shared" si="2"/>
      </c>
      <c r="F13" s="1">
        <f t="shared" si="3"/>
      </c>
      <c r="I13" s="1"/>
      <c r="J13" s="1"/>
    </row>
    <row r="14" spans="1:10" ht="12.75">
      <c r="A14" s="1">
        <f>Data1!A14</f>
        <v>0</v>
      </c>
      <c r="B14" s="1" t="e">
        <f t="shared" si="0"/>
        <v>#DIV/0!</v>
      </c>
      <c r="C14" s="61"/>
      <c r="D14" s="1">
        <f t="shared" si="1"/>
      </c>
      <c r="E14" s="1">
        <f t="shared" si="2"/>
      </c>
      <c r="F14" s="1">
        <f t="shared" si="3"/>
      </c>
      <c r="I14" s="1"/>
      <c r="J14" s="1"/>
    </row>
    <row r="15" spans="1:10" ht="12.75">
      <c r="A15" s="1">
        <f>Data1!A15</f>
        <v>0</v>
      </c>
      <c r="B15" s="1" t="e">
        <f t="shared" si="0"/>
        <v>#DIV/0!</v>
      </c>
      <c r="C15" s="61"/>
      <c r="D15" s="1">
        <f t="shared" si="1"/>
      </c>
      <c r="E15" s="1">
        <f t="shared" si="2"/>
      </c>
      <c r="F15" s="1">
        <f t="shared" si="3"/>
      </c>
      <c r="I15" s="1"/>
      <c r="J15" s="1"/>
    </row>
    <row r="16" spans="1:10" ht="12.75">
      <c r="A16" s="1">
        <f>Data1!A16</f>
        <v>0</v>
      </c>
      <c r="B16" s="1" t="e">
        <f t="shared" si="0"/>
        <v>#DIV/0!</v>
      </c>
      <c r="C16" s="61"/>
      <c r="D16" s="1">
        <f t="shared" si="1"/>
      </c>
      <c r="E16" s="1">
        <f t="shared" si="2"/>
      </c>
      <c r="F16" s="1">
        <f t="shared" si="3"/>
      </c>
      <c r="I16" s="1"/>
      <c r="J16" s="1"/>
    </row>
    <row r="17" spans="1:10" ht="12.75">
      <c r="A17" s="1">
        <f>Data1!A17</f>
        <v>0</v>
      </c>
      <c r="B17" s="1" t="e">
        <f t="shared" si="0"/>
        <v>#DIV/0!</v>
      </c>
      <c r="C17" s="61"/>
      <c r="D17" s="1">
        <f t="shared" si="1"/>
      </c>
      <c r="E17" s="1">
        <f t="shared" si="2"/>
      </c>
      <c r="F17" s="1">
        <f t="shared" si="3"/>
      </c>
      <c r="I17" s="1"/>
      <c r="J17" s="1"/>
    </row>
    <row r="18" spans="1:10" ht="12.75">
      <c r="A18" s="1">
        <f>Data1!A18</f>
        <v>0</v>
      </c>
      <c r="B18" s="1" t="e">
        <f t="shared" si="0"/>
        <v>#DIV/0!</v>
      </c>
      <c r="C18" s="61"/>
      <c r="D18" s="1">
        <f t="shared" si="1"/>
      </c>
      <c r="E18" s="1">
        <f t="shared" si="2"/>
      </c>
      <c r="F18" s="1">
        <f t="shared" si="3"/>
      </c>
      <c r="I18" s="1"/>
      <c r="J18" s="1"/>
    </row>
    <row r="19" spans="1:10" ht="12.75">
      <c r="A19" s="1">
        <f>Data1!A19</f>
        <v>0</v>
      </c>
      <c r="B19" s="1" t="e">
        <f t="shared" si="0"/>
        <v>#DIV/0!</v>
      </c>
      <c r="C19" s="61"/>
      <c r="D19" s="1">
        <f t="shared" si="1"/>
      </c>
      <c r="E19" s="1">
        <f t="shared" si="2"/>
      </c>
      <c r="F19" s="1">
        <f t="shared" si="3"/>
      </c>
      <c r="I19" s="1"/>
      <c r="J19" s="1"/>
    </row>
    <row r="20" spans="1:10" ht="12.75">
      <c r="A20" s="1">
        <f>Data1!A20</f>
        <v>0</v>
      </c>
      <c r="B20" s="1" t="e">
        <f t="shared" si="0"/>
        <v>#DIV/0!</v>
      </c>
      <c r="C20" s="61"/>
      <c r="D20" s="1">
        <f t="shared" si="1"/>
      </c>
      <c r="E20" s="1">
        <f t="shared" si="2"/>
      </c>
      <c r="F20" s="1">
        <f t="shared" si="3"/>
      </c>
      <c r="I20" s="1"/>
      <c r="J20" s="1"/>
    </row>
    <row r="21" spans="1:10" ht="12.75">
      <c r="A21" s="1">
        <f>Data1!A21</f>
        <v>0</v>
      </c>
      <c r="B21" s="1" t="e">
        <f t="shared" si="0"/>
        <v>#DIV/0!</v>
      </c>
      <c r="C21" s="61"/>
      <c r="D21" s="1">
        <f t="shared" si="1"/>
      </c>
      <c r="E21" s="1">
        <f t="shared" si="2"/>
      </c>
      <c r="F21" s="1">
        <f t="shared" si="3"/>
      </c>
      <c r="I21" s="1"/>
      <c r="J21" s="1"/>
    </row>
    <row r="22" spans="1:10" ht="12.75">
      <c r="A22" s="1">
        <f>Data1!A22</f>
        <v>0</v>
      </c>
      <c r="B22" s="1" t="e">
        <f t="shared" si="0"/>
        <v>#DIV/0!</v>
      </c>
      <c r="C22" s="61"/>
      <c r="D22" s="1">
        <f t="shared" si="1"/>
      </c>
      <c r="E22" s="1">
        <f t="shared" si="2"/>
      </c>
      <c r="F22" s="1">
        <f t="shared" si="3"/>
      </c>
      <c r="I22" s="1"/>
      <c r="J22" s="1"/>
    </row>
    <row r="23" spans="1:10" ht="12.75">
      <c r="A23" s="1">
        <f>Data1!A23</f>
        <v>0</v>
      </c>
      <c r="B23" s="1" t="e">
        <f t="shared" si="0"/>
        <v>#DIV/0!</v>
      </c>
      <c r="C23" s="61"/>
      <c r="D23" s="1">
        <f t="shared" si="1"/>
      </c>
      <c r="E23" s="1">
        <f t="shared" si="2"/>
      </c>
      <c r="F23" s="1">
        <f t="shared" si="3"/>
      </c>
      <c r="I23" s="1"/>
      <c r="J23" s="1"/>
    </row>
    <row r="24" spans="1:10" ht="12.75">
      <c r="A24" s="1">
        <f>Data1!A24</f>
        <v>0</v>
      </c>
      <c r="B24" s="1" t="e">
        <f t="shared" si="0"/>
        <v>#DIV/0!</v>
      </c>
      <c r="C24" s="61"/>
      <c r="D24" s="1">
        <f t="shared" si="1"/>
      </c>
      <c r="E24" s="1">
        <f t="shared" si="2"/>
      </c>
      <c r="F24" s="1">
        <f t="shared" si="3"/>
      </c>
      <c r="I24" s="1"/>
      <c r="J24" s="1"/>
    </row>
    <row r="25" spans="1:10" ht="12.75">
      <c r="A25" s="1">
        <f>Data1!A25</f>
        <v>0</v>
      </c>
      <c r="B25" s="1" t="e">
        <f t="shared" si="0"/>
        <v>#DIV/0!</v>
      </c>
      <c r="C25" s="61"/>
      <c r="D25" s="1">
        <f t="shared" si="1"/>
      </c>
      <c r="E25" s="1">
        <f t="shared" si="2"/>
      </c>
      <c r="F25" s="1">
        <f t="shared" si="3"/>
      </c>
      <c r="I25" s="1"/>
      <c r="J25" s="1"/>
    </row>
    <row r="26" ht="12.75">
      <c r="D26" s="1">
        <f>IF(C6&gt;0,(2*#REF!*#REF!+G6*$D$2+H6*$E$2+($B$4-G6-H6-2*#REF!)*$C$2)/$B$4,"")</f>
      </c>
    </row>
    <row r="28" spans="7:10" ht="12.75">
      <c r="G28" s="2" t="s">
        <v>49</v>
      </c>
      <c r="H28" s="1">
        <f>IF(C6&gt;0,(C6-D6)^2,0)+IF(C7&gt;0,(C7-D7)^2,0)+IF(C8&gt;0,(C8-D8)^2,0)+IF(C9&gt;0,(C9-D9)^2,0)+IF(C10&gt;0,(C10-D10)^2,0)+IF(C11&gt;0,(C11-D11)^2,0)+IF(C12&gt;0,(C12-D12)^2,0)+IF(C13&gt;0,(C13-D13)^2,0)+IF(C14&gt;0,(C14-D14)^2,0)+IF(C15&gt;0,(C15-D15)^2,0)+IF(C16&gt;0,(C16-D16)^2,0)+IF(C17&gt;0,(C17-D17)^2,0)+IF(C18&gt;0,(C18-D18)^2,0)+IF(C19&gt;0,(C19-D19)^2,0)+IF(C20&gt;0,(C20-D20)^2,0)+IF(C21&gt;0,(C21-D21)^2,0)+IF(C22&gt;0,(C22-D22)^2,0)+IF(C23&gt;0,(C23-D23)^2,0)+IF(C24&gt;0,(C24-D24)^2,0)+IF(C25&gt;0,(C25-D25)^2,0)</f>
        <v>0</v>
      </c>
      <c r="I28" s="4"/>
      <c r="J28" s="1"/>
    </row>
    <row r="29" spans="7:10" ht="12.75">
      <c r="G29" s="2" t="s">
        <v>102</v>
      </c>
      <c r="H29" s="1">
        <f>temp2!F40</f>
        <v>0</v>
      </c>
      <c r="I29" s="4"/>
      <c r="J29" s="1"/>
    </row>
    <row r="32" spans="7:10" ht="12.75">
      <c r="G32" s="5"/>
      <c r="H32" s="1"/>
      <c r="I32" s="1"/>
      <c r="J32" s="1"/>
    </row>
    <row r="34" spans="7:8" ht="12.75">
      <c r="G34" s="39" t="s">
        <v>101</v>
      </c>
      <c r="H34" s="60"/>
    </row>
    <row r="35" ht="12.75">
      <c r="H35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2" ht="12.75">
      <c r="H42" s="2" t="s">
        <v>0</v>
      </c>
    </row>
    <row r="44" ht="12.75">
      <c r="H44" s="2" t="s">
        <v>1</v>
      </c>
    </row>
    <row r="46" ht="12.75">
      <c r="H46" s="2" t="s">
        <v>2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1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46"/>
  <sheetViews>
    <sheetView workbookViewId="0" topLeftCell="A1">
      <selection activeCell="C2" sqref="C2:D2"/>
    </sheetView>
  </sheetViews>
  <sheetFormatPr defaultColWidth="11.00390625" defaultRowHeight="12.75"/>
  <cols>
    <col min="6" max="6" width="12.75390625" style="0" bestFit="1" customWidth="1"/>
    <col min="7" max="7" width="13.125" style="0" customWidth="1"/>
    <col min="8" max="8" width="11.00390625" style="0" customWidth="1"/>
    <col min="9" max="9" width="11.25390625" style="0" customWidth="1"/>
    <col min="10" max="11" width="11.375" style="0" customWidth="1"/>
    <col min="12" max="12" width="12.00390625" style="0" customWidth="1"/>
    <col min="13" max="13" width="12.125" style="0" customWidth="1"/>
    <col min="14" max="14" width="13.125" style="0" customWidth="1"/>
  </cols>
  <sheetData>
    <row r="1" spans="1:10" ht="12.75">
      <c r="A1" s="4" t="s">
        <v>29</v>
      </c>
      <c r="C1" s="3" t="s">
        <v>89</v>
      </c>
      <c r="D1" s="3" t="s">
        <v>30</v>
      </c>
      <c r="F1" s="3" t="s">
        <v>32</v>
      </c>
      <c r="H1" s="4"/>
      <c r="I1" s="4"/>
      <c r="J1" s="4"/>
    </row>
    <row r="2" spans="1:9" ht="12.75">
      <c r="A2" s="65"/>
      <c r="C2" s="65"/>
      <c r="D2" s="65"/>
      <c r="F2" s="1">
        <f>D2-C2</f>
        <v>0</v>
      </c>
      <c r="H2" s="1"/>
      <c r="I2" s="1"/>
    </row>
    <row r="3" spans="1:11" ht="12.75">
      <c r="A3" s="4" t="s">
        <v>41</v>
      </c>
      <c r="B3" s="4" t="s">
        <v>88</v>
      </c>
      <c r="D3" s="4" t="s">
        <v>50</v>
      </c>
      <c r="E3" s="4" t="s">
        <v>31</v>
      </c>
      <c r="G3" s="4"/>
      <c r="H3" s="4"/>
      <c r="I3" s="1"/>
      <c r="J3" s="1"/>
      <c r="K3" s="1"/>
    </row>
    <row r="4" spans="1:11" ht="12.75">
      <c r="A4" s="1">
        <f>Data1!A4</f>
        <v>0</v>
      </c>
      <c r="B4" s="1">
        <f>Data1!B4</f>
        <v>0</v>
      </c>
      <c r="D4" s="6">
        <f>IF(A2&gt;0,100*((C6-C2)/F2),0)</f>
        <v>0</v>
      </c>
      <c r="E4" s="6">
        <f>IF(A2&gt;0,2*100*MAX(F6:F25)/MAX(B6:B25),0)</f>
        <v>0</v>
      </c>
      <c r="G4" s="6"/>
      <c r="H4" s="1"/>
      <c r="I4" s="1"/>
      <c r="J4" s="1"/>
      <c r="K4" s="1"/>
    </row>
    <row r="5" spans="1:14" ht="12.75">
      <c r="A5" s="4" t="s">
        <v>26</v>
      </c>
      <c r="B5" s="4" t="s">
        <v>27</v>
      </c>
      <c r="C5" s="4" t="s">
        <v>82</v>
      </c>
      <c r="D5" s="4" t="s">
        <v>83</v>
      </c>
      <c r="E5" s="4" t="s">
        <v>12</v>
      </c>
      <c r="F5" s="4" t="s">
        <v>28</v>
      </c>
      <c r="I5" s="4"/>
      <c r="J5" s="4"/>
      <c r="K5" s="1"/>
      <c r="L5" s="4"/>
      <c r="M5" s="4"/>
      <c r="N5" s="4"/>
    </row>
    <row r="6" spans="1:10" ht="12.75">
      <c r="A6" s="1">
        <f>Data1!A6</f>
        <v>0</v>
      </c>
      <c r="B6" s="1" t="e">
        <f>(A6/($A$4+A6))*$B$4</f>
        <v>#DIV/0!</v>
      </c>
      <c r="C6" s="61"/>
      <c r="D6" s="1">
        <f>IF(C6&gt;0,((2*$A$2*(E6^2)*($D$2-$C$2))/B6)+$C$2,"")</f>
      </c>
      <c r="E6" s="1" t="e">
        <f>B6-(2*F6)</f>
        <v>#DIV/0!</v>
      </c>
      <c r="F6" s="1" t="e">
        <f>((2*$A$2*2*B6+1)-(((2*$A$2*2*B6+1)^2)-(4*($A$2^2)*(2^2)*(B6^2)))^0.5)/(2*(2^2)*$A$2)</f>
        <v>#DIV/0!</v>
      </c>
      <c r="I6" s="1"/>
      <c r="J6" s="1"/>
    </row>
    <row r="7" spans="1:10" ht="12.75">
      <c r="A7" s="1">
        <f>Data1!A7</f>
        <v>0</v>
      </c>
      <c r="B7" s="1" t="e">
        <f aca="true" t="shared" si="0" ref="B7:B25">(A7/($A$4+A7))*$B$4</f>
        <v>#DIV/0!</v>
      </c>
      <c r="C7" s="61"/>
      <c r="D7" s="1">
        <f aca="true" t="shared" si="1" ref="D7:D25">IF(A7&gt;0,((2*$A$2*(E7^2)*($D$2-$C$2))/B7)+$C$2,"")</f>
      </c>
      <c r="E7" s="1">
        <f aca="true" t="shared" si="2" ref="E7:E25">IF(A7&gt;0,B7-(2*F7),"")</f>
      </c>
      <c r="F7" s="1">
        <f aca="true" t="shared" si="3" ref="F7:F25">IF(A7&gt;0,((2*$A$2*2*B7+1)-(((2*$A$2*2*B7+1)^2)-(4*($A$2^2)*(2^2)*(B7^2)))^0.5)/(2*(2^2)*$A$2),"")</f>
      </c>
      <c r="I7" s="1"/>
      <c r="J7" s="1"/>
    </row>
    <row r="8" spans="1:10" ht="12.75">
      <c r="A8" s="1">
        <f>Data1!A8</f>
        <v>0</v>
      </c>
      <c r="B8" s="1" t="e">
        <f t="shared" si="0"/>
        <v>#DIV/0!</v>
      </c>
      <c r="C8" s="61"/>
      <c r="D8" s="1">
        <f t="shared" si="1"/>
      </c>
      <c r="E8" s="1">
        <f t="shared" si="2"/>
      </c>
      <c r="F8" s="1">
        <f t="shared" si="3"/>
      </c>
      <c r="I8" s="1"/>
      <c r="J8" s="1"/>
    </row>
    <row r="9" spans="1:10" ht="12.75">
      <c r="A9" s="1">
        <f>Data1!A9</f>
        <v>0</v>
      </c>
      <c r="B9" s="1" t="e">
        <f t="shared" si="0"/>
        <v>#DIV/0!</v>
      </c>
      <c r="C9" s="61"/>
      <c r="D9" s="1">
        <f t="shared" si="1"/>
      </c>
      <c r="E9" s="1">
        <f t="shared" si="2"/>
      </c>
      <c r="F9" s="1">
        <f t="shared" si="3"/>
      </c>
      <c r="I9" s="1"/>
      <c r="J9" s="1"/>
    </row>
    <row r="10" spans="1:10" ht="12.75">
      <c r="A10" s="1">
        <f>Data1!A10</f>
        <v>0</v>
      </c>
      <c r="B10" s="1" t="e">
        <f t="shared" si="0"/>
        <v>#DIV/0!</v>
      </c>
      <c r="C10" s="61"/>
      <c r="D10" s="1">
        <f t="shared" si="1"/>
      </c>
      <c r="E10" s="1">
        <f t="shared" si="2"/>
      </c>
      <c r="F10" s="1">
        <f t="shared" si="3"/>
      </c>
      <c r="I10" s="1"/>
      <c r="J10" s="1"/>
    </row>
    <row r="11" spans="1:10" ht="12.75">
      <c r="A11" s="1">
        <f>Data1!A11</f>
        <v>0</v>
      </c>
      <c r="B11" s="1" t="e">
        <f t="shared" si="0"/>
        <v>#DIV/0!</v>
      </c>
      <c r="C11" s="61"/>
      <c r="D11" s="1">
        <f t="shared" si="1"/>
      </c>
      <c r="E11" s="1">
        <f t="shared" si="2"/>
      </c>
      <c r="F11" s="1">
        <f t="shared" si="3"/>
      </c>
      <c r="I11" s="1"/>
      <c r="J11" s="1"/>
    </row>
    <row r="12" spans="1:10" ht="12.75">
      <c r="A12" s="1">
        <f>Data1!A12</f>
        <v>0</v>
      </c>
      <c r="B12" s="1" t="e">
        <f t="shared" si="0"/>
        <v>#DIV/0!</v>
      </c>
      <c r="C12" s="61"/>
      <c r="D12" s="1">
        <f t="shared" si="1"/>
      </c>
      <c r="E12" s="1">
        <f t="shared" si="2"/>
      </c>
      <c r="F12" s="1">
        <f t="shared" si="3"/>
      </c>
      <c r="I12" s="1"/>
      <c r="J12" s="1"/>
    </row>
    <row r="13" spans="1:10" ht="12.75">
      <c r="A13" s="1">
        <f>Data1!A13</f>
        <v>0</v>
      </c>
      <c r="B13" s="1" t="e">
        <f t="shared" si="0"/>
        <v>#DIV/0!</v>
      </c>
      <c r="C13" s="61"/>
      <c r="D13" s="1">
        <f t="shared" si="1"/>
      </c>
      <c r="E13" s="1">
        <f t="shared" si="2"/>
      </c>
      <c r="F13" s="1">
        <f t="shared" si="3"/>
      </c>
      <c r="I13" s="1"/>
      <c r="J13" s="1"/>
    </row>
    <row r="14" spans="1:10" ht="12.75">
      <c r="A14" s="1">
        <f>Data1!A14</f>
        <v>0</v>
      </c>
      <c r="B14" s="1" t="e">
        <f t="shared" si="0"/>
        <v>#DIV/0!</v>
      </c>
      <c r="C14" s="61"/>
      <c r="D14" s="1">
        <f t="shared" si="1"/>
      </c>
      <c r="E14" s="1">
        <f t="shared" si="2"/>
      </c>
      <c r="F14" s="1">
        <f t="shared" si="3"/>
      </c>
      <c r="I14" s="1"/>
      <c r="J14" s="1"/>
    </row>
    <row r="15" spans="1:10" ht="12.75">
      <c r="A15" s="1">
        <f>Data1!A15</f>
        <v>0</v>
      </c>
      <c r="B15" s="1" t="e">
        <f t="shared" si="0"/>
        <v>#DIV/0!</v>
      </c>
      <c r="C15" s="61"/>
      <c r="D15" s="1">
        <f t="shared" si="1"/>
      </c>
      <c r="E15" s="1">
        <f t="shared" si="2"/>
      </c>
      <c r="F15" s="1">
        <f t="shared" si="3"/>
      </c>
      <c r="I15" s="1"/>
      <c r="J15" s="1"/>
    </row>
    <row r="16" spans="1:10" ht="12.75">
      <c r="A16" s="1">
        <f>Data1!A16</f>
        <v>0</v>
      </c>
      <c r="B16" s="1" t="e">
        <f t="shared" si="0"/>
        <v>#DIV/0!</v>
      </c>
      <c r="C16" s="61"/>
      <c r="D16" s="1">
        <f t="shared" si="1"/>
      </c>
      <c r="E16" s="1">
        <f t="shared" si="2"/>
      </c>
      <c r="F16" s="1">
        <f t="shared" si="3"/>
      </c>
      <c r="I16" s="1"/>
      <c r="J16" s="1"/>
    </row>
    <row r="17" spans="1:10" ht="12.75">
      <c r="A17" s="1">
        <f>Data1!A17</f>
        <v>0</v>
      </c>
      <c r="B17" s="1" t="e">
        <f t="shared" si="0"/>
        <v>#DIV/0!</v>
      </c>
      <c r="C17" s="61"/>
      <c r="D17" s="1">
        <f t="shared" si="1"/>
      </c>
      <c r="E17" s="1">
        <f t="shared" si="2"/>
      </c>
      <c r="F17" s="1">
        <f t="shared" si="3"/>
      </c>
      <c r="I17" s="1"/>
      <c r="J17" s="1"/>
    </row>
    <row r="18" spans="1:10" ht="12.75">
      <c r="A18" s="1">
        <f>Data1!A18</f>
        <v>0</v>
      </c>
      <c r="B18" s="1" t="e">
        <f t="shared" si="0"/>
        <v>#DIV/0!</v>
      </c>
      <c r="C18" s="61"/>
      <c r="D18" s="1">
        <f t="shared" si="1"/>
      </c>
      <c r="E18" s="1">
        <f t="shared" si="2"/>
      </c>
      <c r="F18" s="1">
        <f t="shared" si="3"/>
      </c>
      <c r="I18" s="1"/>
      <c r="J18" s="1"/>
    </row>
    <row r="19" spans="1:10" ht="12.75">
      <c r="A19" s="1">
        <f>Data1!A19</f>
        <v>0</v>
      </c>
      <c r="B19" s="1" t="e">
        <f t="shared" si="0"/>
        <v>#DIV/0!</v>
      </c>
      <c r="C19" s="61"/>
      <c r="D19" s="1">
        <f t="shared" si="1"/>
      </c>
      <c r="E19" s="1">
        <f t="shared" si="2"/>
      </c>
      <c r="F19" s="1">
        <f t="shared" si="3"/>
      </c>
      <c r="I19" s="1"/>
      <c r="J19" s="1"/>
    </row>
    <row r="20" spans="1:10" ht="12.75">
      <c r="A20" s="1">
        <f>Data1!A20</f>
        <v>0</v>
      </c>
      <c r="B20" s="1" t="e">
        <f t="shared" si="0"/>
        <v>#DIV/0!</v>
      </c>
      <c r="C20" s="61"/>
      <c r="D20" s="1">
        <f t="shared" si="1"/>
      </c>
      <c r="E20" s="1">
        <f t="shared" si="2"/>
      </c>
      <c r="F20" s="1">
        <f t="shared" si="3"/>
      </c>
      <c r="I20" s="1"/>
      <c r="J20" s="1"/>
    </row>
    <row r="21" spans="1:10" ht="12.75">
      <c r="A21" s="1">
        <f>Data1!A21</f>
        <v>0</v>
      </c>
      <c r="B21" s="1" t="e">
        <f t="shared" si="0"/>
        <v>#DIV/0!</v>
      </c>
      <c r="C21" s="61"/>
      <c r="D21" s="1">
        <f t="shared" si="1"/>
      </c>
      <c r="E21" s="1">
        <f t="shared" si="2"/>
      </c>
      <c r="F21" s="1">
        <f t="shared" si="3"/>
      </c>
      <c r="I21" s="1"/>
      <c r="J21" s="1"/>
    </row>
    <row r="22" spans="1:10" ht="12.75">
      <c r="A22" s="1">
        <f>Data1!A22</f>
        <v>0</v>
      </c>
      <c r="B22" s="1" t="e">
        <f t="shared" si="0"/>
        <v>#DIV/0!</v>
      </c>
      <c r="C22" s="61"/>
      <c r="D22" s="1">
        <f t="shared" si="1"/>
      </c>
      <c r="E22" s="1">
        <f t="shared" si="2"/>
      </c>
      <c r="F22" s="1">
        <f t="shared" si="3"/>
      </c>
      <c r="I22" s="1"/>
      <c r="J22" s="1"/>
    </row>
    <row r="23" spans="1:10" ht="12.75">
      <c r="A23" s="1">
        <f>Data1!A23</f>
        <v>0</v>
      </c>
      <c r="B23" s="1" t="e">
        <f t="shared" si="0"/>
        <v>#DIV/0!</v>
      </c>
      <c r="C23" s="61"/>
      <c r="D23" s="1">
        <f t="shared" si="1"/>
      </c>
      <c r="E23" s="1">
        <f t="shared" si="2"/>
      </c>
      <c r="F23" s="1">
        <f t="shared" si="3"/>
      </c>
      <c r="I23" s="1"/>
      <c r="J23" s="1"/>
    </row>
    <row r="24" spans="1:10" ht="12.75">
      <c r="A24" s="1">
        <f>Data1!A24</f>
        <v>0</v>
      </c>
      <c r="B24" s="1" t="e">
        <f t="shared" si="0"/>
        <v>#DIV/0!</v>
      </c>
      <c r="C24" s="61"/>
      <c r="D24" s="1">
        <f t="shared" si="1"/>
      </c>
      <c r="E24" s="1">
        <f t="shared" si="2"/>
      </c>
      <c r="F24" s="1">
        <f t="shared" si="3"/>
      </c>
      <c r="I24" s="1"/>
      <c r="J24" s="1"/>
    </row>
    <row r="25" spans="1:10" ht="12.75">
      <c r="A25" s="1">
        <f>Data1!A25</f>
        <v>0</v>
      </c>
      <c r="B25" s="1" t="e">
        <f t="shared" si="0"/>
        <v>#DIV/0!</v>
      </c>
      <c r="C25" s="61"/>
      <c r="D25" s="1">
        <f t="shared" si="1"/>
      </c>
      <c r="E25" s="1">
        <f t="shared" si="2"/>
      </c>
      <c r="F25" s="1">
        <f t="shared" si="3"/>
      </c>
      <c r="I25" s="1"/>
      <c r="J25" s="1"/>
    </row>
    <row r="26" ht="12.75">
      <c r="D26" s="1">
        <f>IF(C6&gt;0,(2*#REF!*#REF!+G6*$D$2+H6*$E$2+($B$4-G6-H6-2*#REF!)*$C$2)/$B$4,"")</f>
      </c>
    </row>
    <row r="28" spans="7:10" ht="12.75">
      <c r="G28" s="2" t="s">
        <v>49</v>
      </c>
      <c r="H28" s="1">
        <f>IF(C6&gt;0,(C6-D6)^2,0)+IF(C7&gt;0,(C7-D7)^2,0)+IF(C8&gt;0,(C8-D8)^2,0)+IF(C9&gt;0,(C9-D9)^2,0)+IF(C10&gt;0,(C10-D10)^2,0)+IF(C11&gt;0,(C11-D11)^2,0)+IF(C12&gt;0,(C12-D12)^2,0)+IF(C13&gt;0,(C13-D13)^2,0)+IF(C14&gt;0,(C14-D14)^2,0)+IF(C15&gt;0,(C15-D15)^2,0)+IF(C16&gt;0,(C16-D16)^2,0)+IF(C17&gt;0,(C17-D17)^2,0)+IF(C18&gt;0,(C18-D18)^2,0)+IF(C19&gt;0,(C19-D19)^2,0)+IF(C20&gt;0,(C20-D20)^2,0)+IF(C21&gt;0,(C21-D21)^2,0)+IF(C22&gt;0,(C22-D22)^2,0)+IF(C23&gt;0,(C23-D23)^2,0)+IF(C24&gt;0,(C24-D24)^2,0)+IF(C25&gt;0,(C25-D25)^2,0)</f>
        <v>0</v>
      </c>
      <c r="I28" s="4"/>
      <c r="J28" s="1"/>
    </row>
    <row r="29" spans="7:10" ht="12.75">
      <c r="G29" s="2" t="s">
        <v>102</v>
      </c>
      <c r="H29" s="1">
        <f>temp2!G40</f>
        <v>0</v>
      </c>
      <c r="I29" s="4"/>
      <c r="J29" s="1"/>
    </row>
    <row r="32" spans="7:10" ht="12.75">
      <c r="G32" s="5"/>
      <c r="H32" s="1"/>
      <c r="I32" s="1"/>
      <c r="J32" s="1"/>
    </row>
    <row r="34" spans="7:8" ht="12.75">
      <c r="G34" s="39" t="s">
        <v>101</v>
      </c>
      <c r="H34" s="60"/>
    </row>
    <row r="35" ht="12.75">
      <c r="H35" s="1"/>
    </row>
    <row r="42" ht="12.75">
      <c r="H42" s="2" t="s">
        <v>0</v>
      </c>
    </row>
    <row r="44" ht="12.75">
      <c r="H44" s="2" t="s">
        <v>1</v>
      </c>
    </row>
    <row r="46" ht="12.75">
      <c r="H46" s="2" t="s">
        <v>2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1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46"/>
  <sheetViews>
    <sheetView workbookViewId="0" topLeftCell="A1">
      <selection activeCell="C2" sqref="C2:D2"/>
    </sheetView>
  </sheetViews>
  <sheetFormatPr defaultColWidth="11.00390625" defaultRowHeight="12.75"/>
  <cols>
    <col min="6" max="6" width="12.75390625" style="0" customWidth="1"/>
    <col min="7" max="7" width="13.00390625" style="0" customWidth="1"/>
    <col min="8" max="8" width="11.00390625" style="0" customWidth="1"/>
    <col min="9" max="9" width="11.25390625" style="0" customWidth="1"/>
    <col min="10" max="11" width="11.375" style="0" customWidth="1"/>
    <col min="12" max="12" width="12.00390625" style="0" customWidth="1"/>
    <col min="13" max="13" width="12.125" style="0" customWidth="1"/>
    <col min="14" max="14" width="13.125" style="0" customWidth="1"/>
  </cols>
  <sheetData>
    <row r="1" spans="1:10" ht="12.75">
      <c r="A1" s="4" t="s">
        <v>29</v>
      </c>
      <c r="C1" s="3" t="s">
        <v>89</v>
      </c>
      <c r="D1" s="3" t="s">
        <v>30</v>
      </c>
      <c r="F1" s="3" t="s">
        <v>32</v>
      </c>
      <c r="H1" s="4"/>
      <c r="I1" s="4"/>
      <c r="J1" s="4"/>
    </row>
    <row r="2" spans="1:9" ht="12.75">
      <c r="A2" s="65"/>
      <c r="C2" s="65"/>
      <c r="D2" s="65"/>
      <c r="F2" s="1">
        <f>D2-C2</f>
        <v>0</v>
      </c>
      <c r="H2" s="1"/>
      <c r="I2" s="1"/>
    </row>
    <row r="3" spans="1:11" ht="12.75">
      <c r="A3" s="4" t="s">
        <v>41</v>
      </c>
      <c r="B3" s="4" t="s">
        <v>88</v>
      </c>
      <c r="D3" s="4" t="s">
        <v>50</v>
      </c>
      <c r="E3" s="4" t="s">
        <v>31</v>
      </c>
      <c r="G3" s="4"/>
      <c r="H3" s="4"/>
      <c r="I3" s="1"/>
      <c r="J3" s="1"/>
      <c r="K3" s="1"/>
    </row>
    <row r="4" spans="1:11" ht="12.75">
      <c r="A4" s="1">
        <f>Data1!A4</f>
        <v>0</v>
      </c>
      <c r="B4" s="1">
        <f>Data1!B4</f>
        <v>0</v>
      </c>
      <c r="D4" s="6">
        <f>IF(A2&gt;0,100*((C6-C2)/F2),0)</f>
        <v>0</v>
      </c>
      <c r="E4" s="6">
        <f>IF(A2&gt;0,2*100*MAX(F6:F25)/MAX(B6:B25),0)</f>
        <v>0</v>
      </c>
      <c r="G4" s="6"/>
      <c r="H4" s="1"/>
      <c r="I4" s="1"/>
      <c r="J4" s="1"/>
      <c r="K4" s="1"/>
    </row>
    <row r="5" spans="1:14" ht="12.75">
      <c r="A5" s="4" t="s">
        <v>26</v>
      </c>
      <c r="B5" s="4" t="s">
        <v>27</v>
      </c>
      <c r="C5" s="4" t="s">
        <v>82</v>
      </c>
      <c r="D5" s="4" t="s">
        <v>83</v>
      </c>
      <c r="E5" s="4" t="s">
        <v>12</v>
      </c>
      <c r="F5" s="4" t="s">
        <v>28</v>
      </c>
      <c r="I5" s="4"/>
      <c r="J5" s="4"/>
      <c r="K5" s="1"/>
      <c r="L5" s="4"/>
      <c r="M5" s="4"/>
      <c r="N5" s="4"/>
    </row>
    <row r="6" spans="1:10" ht="12.75">
      <c r="A6" s="1">
        <f>Data1!A6</f>
        <v>0</v>
      </c>
      <c r="B6" s="1" t="e">
        <f>(A6/($A$4+A6))*$B$4</f>
        <v>#DIV/0!</v>
      </c>
      <c r="C6" s="61"/>
      <c r="D6" s="1">
        <f>IF(C6&gt;0,((2*$A$2*(E6^2)*($D$2-$C$2))/B6)+$C$2,"")</f>
      </c>
      <c r="E6" s="1" t="e">
        <f>B6-(2*F6)</f>
        <v>#DIV/0!</v>
      </c>
      <c r="F6" s="1" t="e">
        <f>((2*$A$2*2*B6+1)-(((2*$A$2*2*B6+1)^2)-(4*($A$2^2)*(2^2)*(B6^2)))^0.5)/(2*(2^2)*$A$2)</f>
        <v>#DIV/0!</v>
      </c>
      <c r="I6" s="1"/>
      <c r="J6" s="1"/>
    </row>
    <row r="7" spans="1:10" ht="12.75">
      <c r="A7" s="1">
        <f>Data1!A7</f>
        <v>0</v>
      </c>
      <c r="B7" s="1" t="e">
        <f aca="true" t="shared" si="0" ref="B7:B25">(A7/($A$4+A7))*$B$4</f>
        <v>#DIV/0!</v>
      </c>
      <c r="C7" s="61"/>
      <c r="D7" s="1">
        <f aca="true" t="shared" si="1" ref="D7:D25">IF(A7&gt;0,((2*$A$2*(E7^2)*($D$2-$C$2))/B7)+$C$2,"")</f>
      </c>
      <c r="E7" s="1">
        <f aca="true" t="shared" si="2" ref="E7:E25">IF(A7&gt;0,B7-(2*F7),"")</f>
      </c>
      <c r="F7" s="1">
        <f aca="true" t="shared" si="3" ref="F7:F25">IF(A7&gt;0,((2*$A$2*2*B7+1)-(((2*$A$2*2*B7+1)^2)-(4*($A$2^2)*(2^2)*(B7^2)))^0.5)/(2*(2^2)*$A$2),"")</f>
      </c>
      <c r="I7" s="1"/>
      <c r="J7" s="1"/>
    </row>
    <row r="8" spans="1:10" ht="12.75">
      <c r="A8" s="1">
        <f>Data1!A8</f>
        <v>0</v>
      </c>
      <c r="B8" s="1" t="e">
        <f t="shared" si="0"/>
        <v>#DIV/0!</v>
      </c>
      <c r="C8" s="61"/>
      <c r="D8" s="1">
        <f t="shared" si="1"/>
      </c>
      <c r="E8" s="1">
        <f t="shared" si="2"/>
      </c>
      <c r="F8" s="1">
        <f t="shared" si="3"/>
      </c>
      <c r="I8" s="1"/>
      <c r="J8" s="1"/>
    </row>
    <row r="9" spans="1:10" ht="12.75">
      <c r="A9" s="1">
        <f>Data1!A9</f>
        <v>0</v>
      </c>
      <c r="B9" s="1" t="e">
        <f t="shared" si="0"/>
        <v>#DIV/0!</v>
      </c>
      <c r="C9" s="61"/>
      <c r="D9" s="1">
        <f t="shared" si="1"/>
      </c>
      <c r="E9" s="1">
        <f t="shared" si="2"/>
      </c>
      <c r="F9" s="1">
        <f t="shared" si="3"/>
      </c>
      <c r="I9" s="1"/>
      <c r="J9" s="1"/>
    </row>
    <row r="10" spans="1:10" ht="12.75">
      <c r="A10" s="1">
        <f>Data1!A10</f>
        <v>0</v>
      </c>
      <c r="B10" s="1" t="e">
        <f t="shared" si="0"/>
        <v>#DIV/0!</v>
      </c>
      <c r="C10" s="61"/>
      <c r="D10" s="1">
        <f t="shared" si="1"/>
      </c>
      <c r="E10" s="1">
        <f t="shared" si="2"/>
      </c>
      <c r="F10" s="1">
        <f t="shared" si="3"/>
      </c>
      <c r="I10" s="1"/>
      <c r="J10" s="1"/>
    </row>
    <row r="11" spans="1:10" ht="12.75">
      <c r="A11" s="1">
        <f>Data1!A11</f>
        <v>0</v>
      </c>
      <c r="B11" s="1" t="e">
        <f t="shared" si="0"/>
        <v>#DIV/0!</v>
      </c>
      <c r="C11" s="61"/>
      <c r="D11" s="1">
        <f t="shared" si="1"/>
      </c>
      <c r="E11" s="1">
        <f t="shared" si="2"/>
      </c>
      <c r="F11" s="1">
        <f t="shared" si="3"/>
      </c>
      <c r="I11" s="1"/>
      <c r="J11" s="1"/>
    </row>
    <row r="12" spans="1:10" ht="12.75">
      <c r="A12" s="1">
        <f>Data1!A12</f>
        <v>0</v>
      </c>
      <c r="B12" s="1" t="e">
        <f t="shared" si="0"/>
        <v>#DIV/0!</v>
      </c>
      <c r="C12" s="61"/>
      <c r="D12" s="1">
        <f t="shared" si="1"/>
      </c>
      <c r="E12" s="1">
        <f t="shared" si="2"/>
      </c>
      <c r="F12" s="1">
        <f t="shared" si="3"/>
      </c>
      <c r="I12" s="1"/>
      <c r="J12" s="1"/>
    </row>
    <row r="13" spans="1:10" ht="12.75">
      <c r="A13" s="1">
        <f>Data1!A13</f>
        <v>0</v>
      </c>
      <c r="B13" s="1" t="e">
        <f t="shared" si="0"/>
        <v>#DIV/0!</v>
      </c>
      <c r="C13" s="61"/>
      <c r="D13" s="1">
        <f t="shared" si="1"/>
      </c>
      <c r="E13" s="1">
        <f t="shared" si="2"/>
      </c>
      <c r="F13" s="1">
        <f t="shared" si="3"/>
      </c>
      <c r="I13" s="1"/>
      <c r="J13" s="1"/>
    </row>
    <row r="14" spans="1:10" ht="12.75">
      <c r="A14" s="1">
        <f>Data1!A14</f>
        <v>0</v>
      </c>
      <c r="B14" s="1" t="e">
        <f t="shared" si="0"/>
        <v>#DIV/0!</v>
      </c>
      <c r="C14" s="61"/>
      <c r="D14" s="1">
        <f t="shared" si="1"/>
      </c>
      <c r="E14" s="1">
        <f t="shared" si="2"/>
      </c>
      <c r="F14" s="1">
        <f t="shared" si="3"/>
      </c>
      <c r="I14" s="1"/>
      <c r="J14" s="1"/>
    </row>
    <row r="15" spans="1:10" ht="12.75">
      <c r="A15" s="1">
        <f>Data1!A15</f>
        <v>0</v>
      </c>
      <c r="B15" s="1" t="e">
        <f t="shared" si="0"/>
        <v>#DIV/0!</v>
      </c>
      <c r="C15" s="61"/>
      <c r="D15" s="1">
        <f t="shared" si="1"/>
      </c>
      <c r="E15" s="1">
        <f t="shared" si="2"/>
      </c>
      <c r="F15" s="1">
        <f t="shared" si="3"/>
      </c>
      <c r="I15" s="1"/>
      <c r="J15" s="1"/>
    </row>
    <row r="16" spans="1:10" ht="12.75">
      <c r="A16" s="1">
        <f>Data1!A16</f>
        <v>0</v>
      </c>
      <c r="B16" s="1" t="e">
        <f t="shared" si="0"/>
        <v>#DIV/0!</v>
      </c>
      <c r="C16" s="61"/>
      <c r="D16" s="1">
        <f t="shared" si="1"/>
      </c>
      <c r="E16" s="1">
        <f t="shared" si="2"/>
      </c>
      <c r="F16" s="1">
        <f t="shared" si="3"/>
      </c>
      <c r="I16" s="1"/>
      <c r="J16" s="1"/>
    </row>
    <row r="17" spans="1:10" ht="12.75">
      <c r="A17" s="1">
        <f>Data1!A17</f>
        <v>0</v>
      </c>
      <c r="B17" s="1" t="e">
        <f t="shared" si="0"/>
        <v>#DIV/0!</v>
      </c>
      <c r="C17" s="61"/>
      <c r="D17" s="1">
        <f t="shared" si="1"/>
      </c>
      <c r="E17" s="1">
        <f t="shared" si="2"/>
      </c>
      <c r="F17" s="1">
        <f t="shared" si="3"/>
      </c>
      <c r="I17" s="1"/>
      <c r="J17" s="1"/>
    </row>
    <row r="18" spans="1:10" ht="12.75">
      <c r="A18" s="1">
        <f>Data1!A18</f>
        <v>0</v>
      </c>
      <c r="B18" s="1" t="e">
        <f t="shared" si="0"/>
        <v>#DIV/0!</v>
      </c>
      <c r="C18" s="61"/>
      <c r="D18" s="1">
        <f t="shared" si="1"/>
      </c>
      <c r="E18" s="1">
        <f t="shared" si="2"/>
      </c>
      <c r="F18" s="1">
        <f t="shared" si="3"/>
      </c>
      <c r="I18" s="1"/>
      <c r="J18" s="1"/>
    </row>
    <row r="19" spans="1:10" ht="12.75">
      <c r="A19" s="1">
        <f>Data1!A19</f>
        <v>0</v>
      </c>
      <c r="B19" s="1" t="e">
        <f t="shared" si="0"/>
        <v>#DIV/0!</v>
      </c>
      <c r="C19" s="61"/>
      <c r="D19" s="1">
        <f t="shared" si="1"/>
      </c>
      <c r="E19" s="1">
        <f t="shared" si="2"/>
      </c>
      <c r="F19" s="1">
        <f t="shared" si="3"/>
      </c>
      <c r="I19" s="1"/>
      <c r="J19" s="1"/>
    </row>
    <row r="20" spans="1:10" ht="12.75">
      <c r="A20" s="1">
        <f>Data1!A20</f>
        <v>0</v>
      </c>
      <c r="B20" s="1" t="e">
        <f t="shared" si="0"/>
        <v>#DIV/0!</v>
      </c>
      <c r="C20" s="61"/>
      <c r="D20" s="1">
        <f t="shared" si="1"/>
      </c>
      <c r="E20" s="1">
        <f t="shared" si="2"/>
      </c>
      <c r="F20" s="1">
        <f t="shared" si="3"/>
      </c>
      <c r="I20" s="1"/>
      <c r="J20" s="1"/>
    </row>
    <row r="21" spans="1:10" ht="12.75">
      <c r="A21" s="1">
        <f>Data1!A21</f>
        <v>0</v>
      </c>
      <c r="B21" s="1" t="e">
        <f t="shared" si="0"/>
        <v>#DIV/0!</v>
      </c>
      <c r="C21" s="61"/>
      <c r="D21" s="1">
        <f t="shared" si="1"/>
      </c>
      <c r="E21" s="1">
        <f t="shared" si="2"/>
      </c>
      <c r="F21" s="1">
        <f t="shared" si="3"/>
      </c>
      <c r="I21" s="1"/>
      <c r="J21" s="1"/>
    </row>
    <row r="22" spans="1:10" ht="12.75">
      <c r="A22" s="1">
        <f>Data1!A22</f>
        <v>0</v>
      </c>
      <c r="B22" s="1" t="e">
        <f t="shared" si="0"/>
        <v>#DIV/0!</v>
      </c>
      <c r="C22" s="61"/>
      <c r="D22" s="1">
        <f t="shared" si="1"/>
      </c>
      <c r="E22" s="1">
        <f t="shared" si="2"/>
      </c>
      <c r="F22" s="1">
        <f t="shared" si="3"/>
      </c>
      <c r="I22" s="1"/>
      <c r="J22" s="1"/>
    </row>
    <row r="23" spans="1:10" ht="12.75">
      <c r="A23" s="1">
        <f>Data1!A23</f>
        <v>0</v>
      </c>
      <c r="B23" s="1" t="e">
        <f t="shared" si="0"/>
        <v>#DIV/0!</v>
      </c>
      <c r="C23" s="61"/>
      <c r="D23" s="1">
        <f t="shared" si="1"/>
      </c>
      <c r="E23" s="1">
        <f t="shared" si="2"/>
      </c>
      <c r="F23" s="1">
        <f t="shared" si="3"/>
      </c>
      <c r="I23" s="1"/>
      <c r="J23" s="1"/>
    </row>
    <row r="24" spans="1:10" ht="12.75">
      <c r="A24" s="1">
        <f>Data1!A24</f>
        <v>0</v>
      </c>
      <c r="B24" s="1" t="e">
        <f t="shared" si="0"/>
        <v>#DIV/0!</v>
      </c>
      <c r="C24" s="61"/>
      <c r="D24" s="1">
        <f t="shared" si="1"/>
      </c>
      <c r="E24" s="1">
        <f t="shared" si="2"/>
      </c>
      <c r="F24" s="1">
        <f t="shared" si="3"/>
      </c>
      <c r="I24" s="1"/>
      <c r="J24" s="1"/>
    </row>
    <row r="25" spans="1:10" ht="12.75">
      <c r="A25" s="1">
        <f>Data1!A25</f>
        <v>0</v>
      </c>
      <c r="B25" s="1" t="e">
        <f t="shared" si="0"/>
        <v>#DIV/0!</v>
      </c>
      <c r="C25" s="61"/>
      <c r="D25" s="1">
        <f t="shared" si="1"/>
      </c>
      <c r="E25" s="1">
        <f t="shared" si="2"/>
      </c>
      <c r="F25" s="1">
        <f t="shared" si="3"/>
      </c>
      <c r="I25" s="1"/>
      <c r="J25" s="1"/>
    </row>
    <row r="26" ht="12.75">
      <c r="D26" s="1">
        <f>IF(C6&gt;0,(2*#REF!*#REF!+G6*$D$2+H6*$E$2+($B$4-G6-H6-2*#REF!)*$C$2)/$B$4,"")</f>
      </c>
    </row>
    <row r="28" spans="7:10" ht="12.75">
      <c r="G28" s="2" t="s">
        <v>49</v>
      </c>
      <c r="H28" s="1">
        <f>IF(C6&gt;0,(C6-D6)^2,0)+IF(C7&gt;0,(C7-D7)^2,0)+IF(C8&gt;0,(C8-D8)^2,0)+IF(C9&gt;0,(C9-D9)^2,0)+IF(C10&gt;0,(C10-D10)^2,0)+IF(C11&gt;0,(C11-D11)^2,0)+IF(C12&gt;0,(C12-D12)^2,0)+IF(C13&gt;0,(C13-D13)^2,0)+IF(C14&gt;0,(C14-D14)^2,0)+IF(C15&gt;0,(C15-D15)^2,0)+IF(C16&gt;0,(C16-D16)^2,0)+IF(C17&gt;0,(C17-D17)^2,0)+IF(C18&gt;0,(C18-D18)^2,0)+IF(C19&gt;0,(C19-D19)^2,0)+IF(C20&gt;0,(C20-D20)^2,0)+IF(C21&gt;0,(C21-D21)^2,0)+IF(C22&gt;0,(C22-D22)^2,0)+IF(C23&gt;0,(C23-D23)^2,0)+IF(C24&gt;0,(C24-D24)^2,0)+IF(C25&gt;0,(C25-D25)^2,0)</f>
        <v>0</v>
      </c>
      <c r="I28" s="4"/>
      <c r="J28" s="1"/>
    </row>
    <row r="29" spans="7:10" ht="12.75">
      <c r="G29" s="2" t="s">
        <v>102</v>
      </c>
      <c r="H29" s="1">
        <f>temp2!H40</f>
        <v>0</v>
      </c>
      <c r="I29" s="4"/>
      <c r="J29" s="1"/>
    </row>
    <row r="32" spans="7:10" ht="12.75">
      <c r="G32" s="5"/>
      <c r="H32" s="1"/>
      <c r="I32" s="1"/>
      <c r="J32" s="1"/>
    </row>
    <row r="34" spans="7:8" ht="12.75">
      <c r="G34" s="39" t="s">
        <v>101</v>
      </c>
      <c r="H34" s="60"/>
    </row>
    <row r="35" ht="12.75">
      <c r="H35" s="1"/>
    </row>
    <row r="42" ht="12.75">
      <c r="H42" s="2" t="s">
        <v>0</v>
      </c>
    </row>
    <row r="44" ht="12.75">
      <c r="H44" s="2" t="s">
        <v>1</v>
      </c>
    </row>
    <row r="46" ht="12.75">
      <c r="H46" s="2" t="s">
        <v>2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University of Durham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Dil-HHn</dc:title>
  <dc:subject/>
  <dc:creator>Dr John M Sanderson</dc:creator>
  <cp:keywords/>
  <dc:description>Fits NMR dilution data to a macroscopic binding isotherm.
If you benefit from the use of this spreadsheet, please be kind enough to provide an acknowledgment in any publications resulting from its use.</dc:description>
  <cp:lastModifiedBy>John M Sanderson</cp:lastModifiedBy>
  <cp:lastPrinted>2004-01-05T00:39:37Z</cp:lastPrinted>
  <dcterms:created xsi:type="dcterms:W3CDTF">2003-06-10T00:07:23Z</dcterms:created>
  <cp:category/>
  <cp:version/>
  <cp:contentType/>
  <cp:contentStatus/>
</cp:coreProperties>
</file>